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FN Brno\Hotovo\Rozpočet\"/>
    </mc:Choice>
  </mc:AlternateContent>
  <xr:revisionPtr revIDLastSave="0" documentId="13_ncr:1_{9D50FE2B-6E0D-46AB-AD80-428D71E45F68}" xr6:coauthVersionLast="46" xr6:coauthVersionMax="46" xr10:uidLastSave="{00000000-0000-0000-0000-000000000000}"/>
  <bookViews>
    <workbookView xWindow="-120" yWindow="-120" windowWidth="29040" windowHeight="176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Pol'!$A$1:$X$100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I52" i="1"/>
  <c r="I50" i="1"/>
  <c r="BA96" i="12"/>
  <c r="G8" i="12"/>
  <c r="G9" i="12"/>
  <c r="I9" i="12"/>
  <c r="I8" i="12" s="1"/>
  <c r="K9" i="12"/>
  <c r="M9" i="12"/>
  <c r="M8" i="12" s="1"/>
  <c r="O9" i="12"/>
  <c r="Q9" i="12"/>
  <c r="Q8" i="12" s="1"/>
  <c r="V9" i="12"/>
  <c r="V8" i="12" s="1"/>
  <c r="G11" i="12"/>
  <c r="M11" i="12" s="1"/>
  <c r="I11" i="12"/>
  <c r="K11" i="12"/>
  <c r="K8" i="12" s="1"/>
  <c r="O11" i="12"/>
  <c r="O8" i="12" s="1"/>
  <c r="Q11" i="12"/>
  <c r="V11" i="12"/>
  <c r="G13" i="12"/>
  <c r="M13" i="12" s="1"/>
  <c r="I13" i="12"/>
  <c r="K13" i="12"/>
  <c r="O13" i="12"/>
  <c r="Q13" i="12"/>
  <c r="V13" i="12"/>
  <c r="G14" i="12"/>
  <c r="G12" i="12" s="1"/>
  <c r="I51" i="1" s="1"/>
  <c r="I14" i="12"/>
  <c r="K14" i="12"/>
  <c r="M14" i="12"/>
  <c r="O14" i="12"/>
  <c r="Q14" i="12"/>
  <c r="Q12" i="12" s="1"/>
  <c r="V14" i="12"/>
  <c r="G15" i="12"/>
  <c r="I15" i="12"/>
  <c r="K15" i="12"/>
  <c r="M15" i="12"/>
  <c r="O15" i="12"/>
  <c r="Q15" i="12"/>
  <c r="V15" i="12"/>
  <c r="G17" i="12"/>
  <c r="I17" i="12"/>
  <c r="K17" i="12"/>
  <c r="M17" i="12"/>
  <c r="O17" i="12"/>
  <c r="Q17" i="12"/>
  <c r="V17" i="12"/>
  <c r="Q18" i="12"/>
  <c r="G19" i="12"/>
  <c r="I19" i="12"/>
  <c r="I18" i="12" s="1"/>
  <c r="K19" i="12"/>
  <c r="M19" i="12"/>
  <c r="O19" i="12"/>
  <c r="Q19" i="12"/>
  <c r="V19" i="12"/>
  <c r="V18" i="12" s="1"/>
  <c r="G20" i="12"/>
  <c r="M20" i="12" s="1"/>
  <c r="I20" i="12"/>
  <c r="K20" i="12"/>
  <c r="K18" i="12" s="1"/>
  <c r="O20" i="12"/>
  <c r="Q20" i="12"/>
  <c r="V20" i="12"/>
  <c r="G23" i="12"/>
  <c r="G18" i="12" s="1"/>
  <c r="I23" i="12"/>
  <c r="K23" i="12"/>
  <c r="O23" i="12"/>
  <c r="Q23" i="12"/>
  <c r="V23" i="12"/>
  <c r="G26" i="12"/>
  <c r="M26" i="12" s="1"/>
  <c r="I26" i="12"/>
  <c r="K26" i="12"/>
  <c r="O26" i="12"/>
  <c r="O18" i="12" s="1"/>
  <c r="Q26" i="12"/>
  <c r="V26" i="12"/>
  <c r="G28" i="12"/>
  <c r="I28" i="12"/>
  <c r="K28" i="12"/>
  <c r="M28" i="12"/>
  <c r="O28" i="12"/>
  <c r="Q28" i="12"/>
  <c r="V28" i="12"/>
  <c r="G30" i="12"/>
  <c r="I30" i="12"/>
  <c r="K30" i="12"/>
  <c r="M30" i="12"/>
  <c r="O30" i="12"/>
  <c r="Q30" i="12"/>
  <c r="V30" i="12"/>
  <c r="G31" i="12"/>
  <c r="I31" i="12"/>
  <c r="K31" i="12"/>
  <c r="M31" i="12"/>
  <c r="O31" i="12"/>
  <c r="Q31" i="12"/>
  <c r="V31" i="12"/>
  <c r="G33" i="12"/>
  <c r="G34" i="12"/>
  <c r="I34" i="12"/>
  <c r="I33" i="12" s="1"/>
  <c r="K34" i="12"/>
  <c r="M34" i="12"/>
  <c r="O34" i="12"/>
  <c r="Q34" i="12"/>
  <c r="V34" i="12"/>
  <c r="V33" i="12" s="1"/>
  <c r="G35" i="12"/>
  <c r="M35" i="12" s="1"/>
  <c r="I35" i="12"/>
  <c r="K35" i="12"/>
  <c r="K33" i="12" s="1"/>
  <c r="O35" i="12"/>
  <c r="Q35" i="12"/>
  <c r="V35" i="12"/>
  <c r="G40" i="12"/>
  <c r="M40" i="12" s="1"/>
  <c r="I40" i="12"/>
  <c r="K40" i="12"/>
  <c r="O40" i="12"/>
  <c r="Q40" i="12"/>
  <c r="V40" i="12"/>
  <c r="G46" i="12"/>
  <c r="M46" i="12" s="1"/>
  <c r="I46" i="12"/>
  <c r="K46" i="12"/>
  <c r="O46" i="12"/>
  <c r="O33" i="12" s="1"/>
  <c r="Q46" i="12"/>
  <c r="V46" i="12"/>
  <c r="G50" i="12"/>
  <c r="I50" i="12"/>
  <c r="K50" i="12"/>
  <c r="M50" i="12"/>
  <c r="O50" i="12"/>
  <c r="Q50" i="12"/>
  <c r="V50" i="12"/>
  <c r="G51" i="12"/>
  <c r="I51" i="12"/>
  <c r="K51" i="12"/>
  <c r="M51" i="12"/>
  <c r="O51" i="12"/>
  <c r="Q51" i="12"/>
  <c r="V51" i="12"/>
  <c r="G52" i="12"/>
  <c r="I52" i="12"/>
  <c r="K52" i="12"/>
  <c r="M52" i="12"/>
  <c r="O52" i="12"/>
  <c r="Q52" i="12"/>
  <c r="V52" i="12"/>
  <c r="G55" i="12"/>
  <c r="M55" i="12" s="1"/>
  <c r="I55" i="12"/>
  <c r="K55" i="12"/>
  <c r="O55" i="12"/>
  <c r="Q55" i="12"/>
  <c r="Q33" i="12" s="1"/>
  <c r="V55" i="12"/>
  <c r="G57" i="12"/>
  <c r="I57" i="12"/>
  <c r="K57" i="12"/>
  <c r="M57" i="12"/>
  <c r="O57" i="12"/>
  <c r="Q57" i="12"/>
  <c r="V57" i="12"/>
  <c r="G58" i="12"/>
  <c r="M58" i="12" s="1"/>
  <c r="I58" i="12"/>
  <c r="K58" i="12"/>
  <c r="O58" i="12"/>
  <c r="Q58" i="12"/>
  <c r="V58" i="12"/>
  <c r="G60" i="12"/>
  <c r="G61" i="12"/>
  <c r="M61" i="12" s="1"/>
  <c r="I61" i="12"/>
  <c r="I60" i="12" s="1"/>
  <c r="K61" i="12"/>
  <c r="K60" i="12" s="1"/>
  <c r="O61" i="12"/>
  <c r="O60" i="12" s="1"/>
  <c r="Q61" i="12"/>
  <c r="Q60" i="12" s="1"/>
  <c r="V61" i="12"/>
  <c r="V60" i="12" s="1"/>
  <c r="G62" i="12"/>
  <c r="I62" i="12"/>
  <c r="K62" i="12"/>
  <c r="M62" i="12"/>
  <c r="O62" i="12"/>
  <c r="Q62" i="12"/>
  <c r="V62" i="12"/>
  <c r="G64" i="12"/>
  <c r="I64" i="12"/>
  <c r="K64" i="12"/>
  <c r="M64" i="12"/>
  <c r="O64" i="12"/>
  <c r="Q64" i="12"/>
  <c r="V64" i="12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I67" i="12"/>
  <c r="K67" i="12"/>
  <c r="M67" i="12"/>
  <c r="O67" i="12"/>
  <c r="Q67" i="12"/>
  <c r="V67" i="12"/>
  <c r="G68" i="12"/>
  <c r="M68" i="12" s="1"/>
  <c r="I68" i="12"/>
  <c r="K68" i="12"/>
  <c r="O68" i="12"/>
  <c r="Q68" i="12"/>
  <c r="V68" i="12"/>
  <c r="G69" i="12"/>
  <c r="I69" i="12"/>
  <c r="K69" i="12"/>
  <c r="M69" i="12"/>
  <c r="O69" i="12"/>
  <c r="Q69" i="12"/>
  <c r="V69" i="12"/>
  <c r="G70" i="12"/>
  <c r="M70" i="12" s="1"/>
  <c r="I70" i="12"/>
  <c r="K70" i="12"/>
  <c r="O70" i="12"/>
  <c r="Q70" i="12"/>
  <c r="V70" i="12"/>
  <c r="I72" i="12"/>
  <c r="K72" i="12"/>
  <c r="Q72" i="12"/>
  <c r="G73" i="12"/>
  <c r="I73" i="12"/>
  <c r="K73" i="12"/>
  <c r="M73" i="12"/>
  <c r="O73" i="12"/>
  <c r="O72" i="12" s="1"/>
  <c r="Q73" i="12"/>
  <c r="V73" i="12"/>
  <c r="V72" i="12" s="1"/>
  <c r="G75" i="12"/>
  <c r="I75" i="12"/>
  <c r="K75" i="12"/>
  <c r="M75" i="12"/>
  <c r="O75" i="12"/>
  <c r="Q75" i="12"/>
  <c r="V75" i="12"/>
  <c r="G76" i="12"/>
  <c r="G72" i="12" s="1"/>
  <c r="I76" i="12"/>
  <c r="K76" i="12"/>
  <c r="O76" i="12"/>
  <c r="Q76" i="12"/>
  <c r="V76" i="12"/>
  <c r="I78" i="12"/>
  <c r="G79" i="12"/>
  <c r="I79" i="12"/>
  <c r="K79" i="12"/>
  <c r="K78" i="12" s="1"/>
  <c r="M79" i="12"/>
  <c r="O79" i="12"/>
  <c r="Q79" i="12"/>
  <c r="V79" i="12"/>
  <c r="G81" i="12"/>
  <c r="G78" i="12" s="1"/>
  <c r="I81" i="12"/>
  <c r="K81" i="12"/>
  <c r="M81" i="12"/>
  <c r="O81" i="12"/>
  <c r="Q81" i="12"/>
  <c r="V81" i="12"/>
  <c r="G83" i="12"/>
  <c r="M83" i="12" s="1"/>
  <c r="I83" i="12"/>
  <c r="K83" i="12"/>
  <c r="O83" i="12"/>
  <c r="O78" i="12" s="1"/>
  <c r="Q83" i="12"/>
  <c r="V83" i="12"/>
  <c r="G85" i="12"/>
  <c r="M85" i="12" s="1"/>
  <c r="I85" i="12"/>
  <c r="K85" i="12"/>
  <c r="O85" i="12"/>
  <c r="Q85" i="12"/>
  <c r="Q78" i="12" s="1"/>
  <c r="V85" i="12"/>
  <c r="G87" i="12"/>
  <c r="I87" i="12"/>
  <c r="K87" i="12"/>
  <c r="M87" i="12"/>
  <c r="O87" i="12"/>
  <c r="Q87" i="12"/>
  <c r="V87" i="12"/>
  <c r="V78" i="12" s="1"/>
  <c r="O89" i="12"/>
  <c r="G90" i="12"/>
  <c r="G89" i="12" s="1"/>
  <c r="I90" i="12"/>
  <c r="I89" i="12" s="1"/>
  <c r="K90" i="12"/>
  <c r="O90" i="12"/>
  <c r="Q90" i="12"/>
  <c r="Q89" i="12" s="1"/>
  <c r="V90" i="12"/>
  <c r="G92" i="12"/>
  <c r="M92" i="12" s="1"/>
  <c r="I92" i="12"/>
  <c r="K92" i="12"/>
  <c r="K89" i="12" s="1"/>
  <c r="O92" i="12"/>
  <c r="Q92" i="12"/>
  <c r="V92" i="12"/>
  <c r="V89" i="12" s="1"/>
  <c r="G94" i="12"/>
  <c r="K94" i="12"/>
  <c r="Q94" i="12"/>
  <c r="V94" i="12"/>
  <c r="G95" i="12"/>
  <c r="I95" i="12"/>
  <c r="I94" i="12" s="1"/>
  <c r="K95" i="12"/>
  <c r="M95" i="12"/>
  <c r="M94" i="12" s="1"/>
  <c r="O95" i="12"/>
  <c r="O94" i="12" s="1"/>
  <c r="Q95" i="12"/>
  <c r="V95" i="12"/>
  <c r="AE99" i="12"/>
  <c r="F41" i="1" s="1"/>
  <c r="AF99" i="12"/>
  <c r="G39" i="1" s="1"/>
  <c r="G43" i="1" s="1"/>
  <c r="G25" i="1" s="1"/>
  <c r="A25" i="1" s="1"/>
  <c r="A26" i="1" s="1"/>
  <c r="G26" i="1" s="1"/>
  <c r="I20" i="1"/>
  <c r="I19" i="1"/>
  <c r="I18" i="1"/>
  <c r="I16" i="1"/>
  <c r="H40" i="1"/>
  <c r="J28" i="1"/>
  <c r="J26" i="1"/>
  <c r="G38" i="1"/>
  <c r="F38" i="1"/>
  <c r="J23" i="1"/>
  <c r="J24" i="1"/>
  <c r="J25" i="1"/>
  <c r="J27" i="1"/>
  <c r="E24" i="1"/>
  <c r="E26" i="1"/>
  <c r="V12" i="12" l="1"/>
  <c r="I12" i="12"/>
  <c r="I17" i="1"/>
  <c r="I21" i="1" s="1"/>
  <c r="I59" i="1"/>
  <c r="J58" i="1" s="1"/>
  <c r="O12" i="12"/>
  <c r="G41" i="1"/>
  <c r="H41" i="1" s="1"/>
  <c r="I41" i="1" s="1"/>
  <c r="K12" i="12"/>
  <c r="F42" i="1"/>
  <c r="G99" i="12"/>
  <c r="G42" i="1"/>
  <c r="H42" i="1" s="1"/>
  <c r="I42" i="1" s="1"/>
  <c r="M12" i="12"/>
  <c r="F39" i="1"/>
  <c r="J57" i="1"/>
  <c r="M60" i="12"/>
  <c r="M33" i="12"/>
  <c r="M78" i="12"/>
  <c r="M76" i="12"/>
  <c r="M72" i="12" s="1"/>
  <c r="M90" i="12"/>
  <c r="M89" i="12" s="1"/>
  <c r="M23" i="12"/>
  <c r="M18" i="12" s="1"/>
  <c r="J53" i="1" l="1"/>
  <c r="J56" i="1"/>
  <c r="J50" i="1"/>
  <c r="J54" i="1"/>
  <c r="F43" i="1"/>
  <c r="H39" i="1"/>
  <c r="J52" i="1"/>
  <c r="J55" i="1"/>
  <c r="J51" i="1"/>
  <c r="J41" i="1"/>
  <c r="J42" i="1"/>
  <c r="J39" i="1"/>
  <c r="J43" i="1" s="1"/>
  <c r="J59" i="1" l="1"/>
  <c r="H43" i="1"/>
  <c r="I39" i="1"/>
  <c r="I43" i="1" s="1"/>
  <c r="G23" i="1"/>
  <c r="A23" i="1" s="1"/>
  <c r="A24" i="1" s="1"/>
  <c r="G24" i="1" s="1"/>
  <c r="A27" i="1" s="1"/>
  <c r="A29" i="1" s="1"/>
  <c r="G29" i="1" s="1"/>
  <c r="G27" i="1" s="1"/>
  <c r="G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ED3C6AD6-17B0-4FBC-9A4F-9BF1261A257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4E1D597-243E-4E9B-B3E2-AFA12E0C9A2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<sst xmlns="http://schemas.openxmlformats.org/spreadsheetml/2006/main" count="600" uniqueCount="243">
  <si>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</si>
  <si>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</si>
  <si>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</si>
  <si>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</si>
  <si>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</si>
  <si>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</si>
  <si>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</si>
  <si>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</si>
  <si>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</si>
  <si>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</si>
  <si>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</si>
  <si>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</si>
  <si>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</si>
  <si>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</si>
  <si>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</si>
  <si>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</si>
  <si>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</si>
  <si>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</si>
  <si>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</si>
  <si>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</si>
  <si>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</si>
  <si>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</si>
  <si>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</si>
  <si>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</si>
  <si>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</si>
  <si>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</si>
  <si>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</si>
  <si>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</si>
  <si>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</si>
  <si>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</si>
  <si>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</si>
  <si>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</si>
  <si>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</si>
  <si>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</si>
  <si>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</si>
  <si>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</si>
  <si>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</si>
  <si>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</si>
  <si>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</si>
  <si>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</si>
  <si>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</si>
  <si>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</si>
  <si>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</si>
  <si>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</si>
  <si>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Zdravotechnika</t>
  </si>
  <si>
    <t>ZTI</t>
  </si>
  <si>
    <t>Objekt:</t>
  </si>
  <si>
    <t>Rozpočet:</t>
  </si>
  <si>
    <t>TM21/02</t>
  </si>
  <si>
    <t>Místnost vyšetřovny spect v objektu N</t>
  </si>
  <si>
    <t>Stavba</t>
  </si>
  <si>
    <t>Stavební objekt</t>
  </si>
  <si>
    <t>Celkem za stavbu</t>
  </si>
  <si>
    <t>CZK</t>
  </si>
  <si>
    <t>Rekapitulace dílů</t>
  </si>
  <si>
    <t>Typ dílu</t>
  </si>
  <si>
    <t>9</t>
  </si>
  <si>
    <t>Ostatní konstrukce, bourání</t>
  </si>
  <si>
    <t>700B</t>
  </si>
  <si>
    <t>Demontáže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</si>
  <si>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</si>
  <si>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</si>
  <si>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</si>
  <si>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</si>
  <si>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</si>
  <si>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</si>
  <si>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</si>
  <si>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Předstěnové systémy</t>
  </si>
  <si>
    <t>767</t>
  </si>
  <si>
    <t>Konstrukce zámečnické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</si>
  <si>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</si>
  <si>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</si>
  <si>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</si>
  <si>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</si>
  <si>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</si>
  <si>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</si>
  <si>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</si>
  <si>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</si>
  <si>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</si>
  <si>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</si>
  <si>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</si>
  <si>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</si>
  <si>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</si>
  <si>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</si>
  <si>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</si>
  <si>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</si>
  <si>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</si>
  <si>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</si>
  <si>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</si>
  <si>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</si>
  <si>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</si>
  <si>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</si>
  <si>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</si>
  <si>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</si>
  <si>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</si>
  <si>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</si>
  <si>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</si>
  <si>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</si>
  <si>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</si>
  <si>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</si>
  <si>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972012211R00</t>
  </si>
  <si>
    <t>Vybourání otvorů  z lehkých betonů v prefabrikovaných stropech tloušťky přes 120 mm, plochy do 0,09 m2</t>
  </si>
  <si>
    <t>kus</t>
  </si>
  <si>
    <t>801-3</t>
  </si>
  <si>
    <t>RTS 21/ I</t>
  </si>
  <si>
    <t>Práce</t>
  </si>
  <si>
    <t>POL1_</t>
  </si>
  <si>
    <t>včetně pomocného lešení o výšce podlahy do 1900 mm a pro zatížení do 1,5 kPa  (150 kg/m2),</t>
  </si>
  <si>
    <t>SPI</t>
  </si>
  <si>
    <t>910      T01</t>
  </si>
  <si>
    <t>Hzs-nezměřitelné stavební práce a přípomoci</t>
  </si>
  <si>
    <t>h</t>
  </si>
  <si>
    <t>Vlastní</t>
  </si>
  <si>
    <t>Kalkul</t>
  </si>
  <si>
    <t>725110814R00</t>
  </si>
  <si>
    <t>Demontáž klozetů kombinovaných</t>
  </si>
  <si>
    <t>soubor</t>
  </si>
  <si>
    <t>800-721</t>
  </si>
  <si>
    <t>725210821R00</t>
  </si>
  <si>
    <t>Demontáž umyvadel umyvadel bez výtokových armatur</t>
  </si>
  <si>
    <t>725590811R00</t>
  </si>
  <si>
    <t>Vnitrostaveništní  přemístění vybouraných hmot svislé, v objektech výšky do 6m</t>
  </si>
  <si>
    <t>t</t>
  </si>
  <si>
    <t>vodorovně do 100 m,</t>
  </si>
  <si>
    <t>725820802R00</t>
  </si>
  <si>
    <t>Demontáž baterií stojánkových do 1otvoru</t>
  </si>
  <si>
    <t>721140915R00</t>
  </si>
  <si>
    <t>Opravy odpadního potrubí litinového propojení dosavadního potrubí , DN 100</t>
  </si>
  <si>
    <t>721176103R00</t>
  </si>
  <si>
    <t>Potrubí HT připojovací vnější průměr D 50 mm, tloušťka stěny 1,8 mm, DN 50</t>
  </si>
  <si>
    <t>m</t>
  </si>
  <si>
    <t>včetně tvarovek, objímek. Bez zednických výpomocí.</t>
  </si>
  <si>
    <t>Potrubí včetně tvarovek. Bez zednických výpomocí.</t>
  </si>
  <si>
    <t>POP</t>
  </si>
  <si>
    <t>721176105R00</t>
  </si>
  <si>
    <t>Potrubí HT připojovací vnější průměr D 110 mm, tloušťka stěny 2,7 mm, DN 100</t>
  </si>
  <si>
    <t>721194104R00</t>
  </si>
  <si>
    <t>Zřízení přípojek na potrubí D 40 mm, materiál ve specifikaci</t>
  </si>
  <si>
    <t>vyvedení a upevnění odpadních výpustek,</t>
  </si>
  <si>
    <t>721194109R00</t>
  </si>
  <si>
    <t>Zřízení přípojek na potrubí D 110  mm, materiál ve specifikaci</t>
  </si>
  <si>
    <t>721290111R00</t>
  </si>
  <si>
    <t>Zkouška těsnosti kanalizace v objektech vodou, DN 125</t>
  </si>
  <si>
    <t>998721101R00</t>
  </si>
  <si>
    <t>Přesun hmot pro vnitřní kanalizaci v objektech výšky do 6 m</t>
  </si>
  <si>
    <t>Přesun hmot</t>
  </si>
  <si>
    <t>POL7_</t>
  </si>
  <si>
    <t>50 m vodorovně, měřeno od těžiště půdorysné plochy skládky do těžiště půdorysné plochy objektu</t>
  </si>
  <si>
    <t>722172912R00</t>
  </si>
  <si>
    <t>Opravy vodovodního potrubí z plastových trubek propojení plastového potrubí polyfuzí, D 20 mm</t>
  </si>
  <si>
    <t>722172413R00</t>
  </si>
  <si>
    <t>Potrubí z plastických hmot polypropylenové potrubí PP-R, D 32 mm, s 4,4 mm, PN 16, polyfúzně svařované, včetně zednických výpomocí</t>
  </si>
  <si>
    <t>včetně tvarovek, bez zednických výpomocí</t>
  </si>
  <si>
    <t>Potrubí včetně tvarovek a zednických výpomocí.</t>
  </si>
  <si>
    <t>Včetně pomocného lešení o výšce podlahy do 1900 mm a pro zatížení do 1,5 kPa.</t>
  </si>
  <si>
    <t>Kondenzát : 5,0</t>
  </si>
  <si>
    <t>VV</t>
  </si>
  <si>
    <t>722172731R00</t>
  </si>
  <si>
    <t>Potrubí z plastických hmot polypropylenové potrubí PP-R, D 20 mm, s 3,4 mm, PN 20, polyfúzně svařované, bez zednických výpomocí</t>
  </si>
  <si>
    <t>Potrubí včetně tvarovek bez zednických výpomocí.</t>
  </si>
  <si>
    <t>SV : 12,0</t>
  </si>
  <si>
    <t>TV : 6,0</t>
  </si>
  <si>
    <t>722178713R00</t>
  </si>
  <si>
    <t>Potrubí vícevrstvé z polypropylenu, polypropylenu s čedičovými vlákny a polypropylenu D 32 mm, s 4,4 mm, S 3,2, polyfúzně svařované</t>
  </si>
  <si>
    <t>včetně tvarovek, bez zednických výpomocí,</t>
  </si>
  <si>
    <t>722190401R00</t>
  </si>
  <si>
    <t>Vyvedení a upevnění výpustek DN 15</t>
  </si>
  <si>
    <t>722237121R00</t>
  </si>
  <si>
    <t>Kohout kulový, mosazný, vnitřní-vnitřní závit, DN 15, PN 42, včetně dodávky materiálu</t>
  </si>
  <si>
    <t>722280106R00</t>
  </si>
  <si>
    <t>Tlakové zkoušky vodovodního potrubí do DN 32</t>
  </si>
  <si>
    <t>Včetně dodávky vody, uzavření a zabezpečení konců potrubí.</t>
  </si>
  <si>
    <t>5+18+7</t>
  </si>
  <si>
    <t>722290234R00</t>
  </si>
  <si>
    <t>Proplach a dezinfekce vodovodního potrubí do DN 80</t>
  </si>
  <si>
    <t>Včetně dodání desinfekčního prostředku.</t>
  </si>
  <si>
    <t>725850145R00</t>
  </si>
  <si>
    <t>Ventily odpadní pro klimatizační vzduchotechnické jednotky, odvody kondenzátu z komínů, materiál PP, odpad vodorovný; vodní zápach. uzávěrka, D 40 mm, včetnně dodávky materiálu</t>
  </si>
  <si>
    <t>998722101R00</t>
  </si>
  <si>
    <t>Přesun hmot pro vnitřní vodovod v objektech výšky do 6 m</t>
  </si>
  <si>
    <t>vodorovně do 50 m</t>
  </si>
  <si>
    <t>725119306R00</t>
  </si>
  <si>
    <t>Klozetové mísy montáž  závěsné</t>
  </si>
  <si>
    <t>725219401R00</t>
  </si>
  <si>
    <t>Umyvadlo montáž na šrouby do zdiva</t>
  </si>
  <si>
    <t>Včetně dodání zápachové uzávěrky.</t>
  </si>
  <si>
    <t>725814103R00</t>
  </si>
  <si>
    <t>Ventil  rohový, mosazný, bez matky, DN 15 x DN 10, včetně dodávky materiálu</t>
  </si>
  <si>
    <t>725829301R00</t>
  </si>
  <si>
    <t>Montáž baterií umyvadlových a dřezových umyvadlové a dřezové stojánkové</t>
  </si>
  <si>
    <t>551450004R</t>
  </si>
  <si>
    <t>baterie umyvadlová směšovací; stojánková; ovládání pákové, s otevíráním odpadu; povrch chrom; v. výtoku 45 mm</t>
  </si>
  <si>
    <t>SPCM</t>
  </si>
  <si>
    <t>Specifikace</t>
  </si>
  <si>
    <t>POL3_</t>
  </si>
  <si>
    <t>551674068R</t>
  </si>
  <si>
    <t>sedátko klozetové s poklopem; plast; antibakteriální; bílé; úchyty ocelové</t>
  </si>
  <si>
    <t>64214361R</t>
  </si>
  <si>
    <t>umyvadlo š = 600 mm; hl. 490 mm; diturvit; s otvorem pro baterii; s přepadem; bílá; uchycení šrouby</t>
  </si>
  <si>
    <t>64240062R</t>
  </si>
  <si>
    <t>mísa klozetová diturvit závěsná; h = 360 mm; š = 360 mm; hl. 530 mm; splach. hluboké; sedátko s poklopem; bílá</t>
  </si>
  <si>
    <t>998725101R00</t>
  </si>
  <si>
    <t>Přesun hmot pro zařizovací předměty v objektech výšky do 6 m</t>
  </si>
  <si>
    <t>726211321R00</t>
  </si>
  <si>
    <t>Klozet montážní prvek pro zavěšené WC s nádržkou, pro instalaci suchým procesem do lehkých sádrokartonových příček nebo k instalaci před masivní stěnu, bez soupravy na tlumení hluku, bez ovladacího tlačitka, ovládání zepředu, stavební výška 112 cm, včetně dodávky materiálu</t>
  </si>
  <si>
    <t>Včetně dodávky a připevnění montážního prvku vč. napojení na kanalizační popř. vodovodní potrubí.</t>
  </si>
  <si>
    <t>551070101R</t>
  </si>
  <si>
    <t>tlačítko ovládací plastové; ovládací síla do 20,0 N; dvoučinné mechanické splachování 3 l/6 l; 247x165x17,5 mm; barva bílá</t>
  </si>
  <si>
    <t>998726121R00</t>
  </si>
  <si>
    <t>Přesun hmot pro předstěnové systémy v objektech výšky do 6 m</t>
  </si>
  <si>
    <t>767885001R00</t>
  </si>
  <si>
    <t>Žlab podpůrný pozinkovaný, pro vedení plastového potrubí, D 20 mm</t>
  </si>
  <si>
    <t>800-767</t>
  </si>
  <si>
    <t>Položky neobsahují montáž objímek a konzol.</t>
  </si>
  <si>
    <t>767885003R00</t>
  </si>
  <si>
    <t>Žlab podpůrný pozinkovaný, pro vedení plastového potrubí, D 32 mm</t>
  </si>
  <si>
    <t>767995101R00</t>
  </si>
  <si>
    <t>Výroba a montáž atypických kovovových doplňků staveb hmotnosti do 5 kg</t>
  </si>
  <si>
    <t>kg</t>
  </si>
  <si>
    <t>0,25kg/m : 25*0,25</t>
  </si>
  <si>
    <t>55399994R</t>
  </si>
  <si>
    <t>výrobek kovový zámečnický, atypický</t>
  </si>
  <si>
    <t>Ocelové výrobky - kotvy a spojky-atypické prvky : 6,25</t>
  </si>
  <si>
    <t>998767101R00</t>
  </si>
  <si>
    <t>Přesun hmot pro kovové stavební doplňk. konstrukce v objektech výšky do 6 m</t>
  </si>
  <si>
    <t>50 m vodorovně</t>
  </si>
  <si>
    <t>005121 R</t>
  </si>
  <si>
    <t>Zařízení staveniště</t>
  </si>
  <si>
    <t>Soubor</t>
  </si>
  <si>
    <t>Indiv</t>
  </si>
  <si>
    <t>VRN</t>
  </si>
  <si>
    <t>POL99_2</t>
  </si>
  <si>
    <t>Veškeré náklady spojené s vybudováním, provozem a odstraněním zařízení staveniště.</t>
  </si>
  <si>
    <t>005124010R</t>
  </si>
  <si>
    <t>Koordinační činnost</t>
  </si>
  <si>
    <t>Koordinace stavebních a technologických dodávek stavby.</t>
  </si>
  <si>
    <t>00523  R</t>
  </si>
  <si>
    <t>Zkoušky a revize</t>
  </si>
  <si>
    <t>POL99_8</t>
  </si>
  <si>
    <t>Náklady zhotovitele, související s prováděním zkoušek a revizí předepsaných technickými normami nebo objednatelem a které jsou pro provedení díla nezbytné.</t>
  </si>
  <si>
    <t>Hygienický rozbor vody : 1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</si>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</sst>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0" t="s">
        <v>39</v>
      </c>
      <c r="B2" s="190"/>
      <c r="C2" s="190"/>
      <c r="D2" s="190"/>
      <c r="E2" s="190"/>
      <c r="F2" s="190"/>
      <c r="G2" s="190"/>
    </row>
  </sheetData>
  <sheetProtection algorithmName="SHA-512" hashValue="4ITlAvzoW07Go9QEt8XoaE42+NZxC99Ug0ZwGxzpzdHM2DJiST193qikQpQY6dB8IwbLbei3CO3A/Us8wRHZ/w==" saltValue="iEo99dRPseynLNvtD+3qv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2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6" t="s">
        <v>41</v>
      </c>
      <c r="C1" s="227"/>
      <c r="D1" s="227"/>
      <c r="E1" s="227"/>
      <c r="F1" s="227"/>
      <c r="G1" s="227"/>
      <c r="H1" s="227"/>
      <c r="I1" s="227"/>
      <c r="J1" s="228"/>
    </row>
    <row r="2" spans="1:15" ht="36" customHeight="1" x14ac:dyDescent="0.2">
      <c r="A2" s="2"/>
      <c r="B2" s="77" t="s">
        <v>22</v>
      </c>
      <c r="C2" s="78"/>
      <c r="D2" s="79" t="s">
        <v>48</v>
      </c>
      <c r="E2" s="232" t="s">
        <v>49</v>
      </c>
      <c r="F2" s="233"/>
      <c r="G2" s="233"/>
      <c r="H2" s="233"/>
      <c r="I2" s="233"/>
      <c r="J2" s="234"/>
      <c r="O2" s="1"/>
    </row>
    <row r="3" spans="1:15" ht="27" customHeight="1" x14ac:dyDescent="0.2">
      <c r="A3" s="2"/>
      <c r="B3" s="80" t="s">
        <v>46</v>
      </c>
      <c r="C3" s="78"/>
      <c r="D3" s="81" t="s">
        <v>43</v>
      </c>
      <c r="E3" s="235" t="s">
        <v>45</v>
      </c>
      <c r="F3" s="236"/>
      <c r="G3" s="236"/>
      <c r="H3" s="236"/>
      <c r="I3" s="236"/>
      <c r="J3" s="237"/>
    </row>
    <row r="4" spans="1:15" ht="23.25" customHeight="1" x14ac:dyDescent="0.2">
      <c r="A4" s="76">
        <v>11265</v>
      </c>
      <c r="B4" s="82" t="s">
        <v>47</v>
      </c>
      <c r="C4" s="83"/>
      <c r="D4" s="84" t="s">
        <v>43</v>
      </c>
      <c r="E4" s="215" t="s">
        <v>44</v>
      </c>
      <c r="F4" s="216"/>
      <c r="G4" s="216"/>
      <c r="H4" s="216"/>
      <c r="I4" s="216"/>
      <c r="J4" s="217"/>
    </row>
    <row r="5" spans="1:15" ht="24" customHeight="1" x14ac:dyDescent="0.2">
      <c r="A5" s="2"/>
      <c r="B5" s="31" t="s">
        <v>42</v>
      </c>
      <c r="D5" s="220"/>
      <c r="E5" s="221"/>
      <c r="F5" s="221"/>
      <c r="G5" s="221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2"/>
      <c r="E6" s="223"/>
      <c r="F6" s="223"/>
      <c r="G6" s="223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24"/>
      <c r="F7" s="225"/>
      <c r="G7" s="22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9"/>
      <c r="E11" s="239"/>
      <c r="F11" s="239"/>
      <c r="G11" s="239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14"/>
      <c r="E12" s="214"/>
      <c r="F12" s="214"/>
      <c r="G12" s="214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18"/>
      <c r="F13" s="219"/>
      <c r="G13" s="219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38"/>
      <c r="F15" s="238"/>
      <c r="G15" s="240"/>
      <c r="H15" s="240"/>
      <c r="I15" s="240" t="s">
        <v>29</v>
      </c>
      <c r="J15" s="241"/>
    </row>
    <row r="16" spans="1:15" ht="23.25" customHeight="1" x14ac:dyDescent="0.2">
      <c r="A16" s="139" t="s">
        <v>24</v>
      </c>
      <c r="B16" s="38" t="s">
        <v>24</v>
      </c>
      <c r="C16" s="62"/>
      <c r="D16" s="63"/>
      <c r="E16" s="203"/>
      <c r="F16" s="204"/>
      <c r="G16" s="203"/>
      <c r="H16" s="204"/>
      <c r="I16" s="203">
        <f>SUMIF(F50:F58,A16,I50:I58)+SUMIF(F50:F58,"PSU",I50:I58)</f>
        <v>0</v>
      </c>
      <c r="J16" s="205"/>
    </row>
    <row r="17" spans="1:10" ht="23.25" customHeight="1" x14ac:dyDescent="0.2">
      <c r="A17" s="139" t="s">
        <v>25</v>
      </c>
      <c r="B17" s="38" t="s">
        <v>25</v>
      </c>
      <c r="C17" s="62"/>
      <c r="D17" s="63"/>
      <c r="E17" s="203"/>
      <c r="F17" s="204"/>
      <c r="G17" s="203"/>
      <c r="H17" s="204"/>
      <c r="I17" s="203">
        <f>SUMIF(F50:F58,A17,I50:I58)</f>
        <v>0</v>
      </c>
      <c r="J17" s="205"/>
    </row>
    <row r="18" spans="1:10" ht="23.25" customHeight="1" x14ac:dyDescent="0.2">
      <c r="A18" s="139" t="s">
        <v>26</v>
      </c>
      <c r="B18" s="38" t="s">
        <v>26</v>
      </c>
      <c r="C18" s="62"/>
      <c r="D18" s="63"/>
      <c r="E18" s="203"/>
      <c r="F18" s="204"/>
      <c r="G18" s="203"/>
      <c r="H18" s="204"/>
      <c r="I18" s="203">
        <f>SUMIF(F50:F58,A18,I50:I58)</f>
        <v>0</v>
      </c>
      <c r="J18" s="205"/>
    </row>
    <row r="19" spans="1:10" ht="23.25" customHeight="1" x14ac:dyDescent="0.2">
      <c r="A19" s="139" t="s">
        <v>70</v>
      </c>
      <c r="B19" s="38" t="s">
        <v>27</v>
      </c>
      <c r="C19" s="62"/>
      <c r="D19" s="63"/>
      <c r="E19" s="203"/>
      <c r="F19" s="204"/>
      <c r="G19" s="203"/>
      <c r="H19" s="204"/>
      <c r="I19" s="203">
        <f>SUMIF(F50:F58,A19,I50:I58)</f>
        <v>0</v>
      </c>
      <c r="J19" s="205"/>
    </row>
    <row r="20" spans="1:10" ht="23.25" customHeight="1" x14ac:dyDescent="0.2">
      <c r="A20" s="139" t="s">
        <v>71</v>
      </c>
      <c r="B20" s="38" t="s">
        <v>28</v>
      </c>
      <c r="C20" s="62"/>
      <c r="D20" s="63"/>
      <c r="E20" s="203"/>
      <c r="F20" s="204"/>
      <c r="G20" s="203"/>
      <c r="H20" s="204"/>
      <c r="I20" s="203">
        <f>SUMIF(F50:F58,A20,I50:I58)</f>
        <v>0</v>
      </c>
      <c r="J20" s="205"/>
    </row>
    <row r="21" spans="1:10" ht="23.25" customHeight="1" x14ac:dyDescent="0.2">
      <c r="A21" s="2"/>
      <c r="B21" s="48" t="s">
        <v>29</v>
      </c>
      <c r="C21" s="64"/>
      <c r="D21" s="65"/>
      <c r="E21" s="206"/>
      <c r="F21" s="242"/>
      <c r="G21" s="206"/>
      <c r="H21" s="242"/>
      <c r="I21" s="206">
        <f>SUM(I16:J20)</f>
        <v>0</v>
      </c>
      <c r="J21" s="207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01">
        <f>ZakladDPHSniVypocet</f>
        <v>0</v>
      </c>
      <c r="H23" s="202"/>
      <c r="I23" s="202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199">
        <f>IF(A24&gt;50, ROUNDUP(A23, 0), ROUNDDOWN(A23, 0))</f>
        <v>0</v>
      </c>
      <c r="H24" s="200"/>
      <c r="I24" s="200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01">
        <f>ZakladDPHZaklVypocet</f>
        <v>0</v>
      </c>
      <c r="H25" s="202"/>
      <c r="I25" s="202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29">
        <f>IF(A26&gt;50, ROUNDUP(A25, 0), ROUNDDOWN(A25, 0))</f>
        <v>0</v>
      </c>
      <c r="H26" s="230"/>
      <c r="I26" s="23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31">
        <f>CenaCelkem-(ZakladDPHSni+DPHSni+ZakladDPHZakl+DPHZakl)</f>
        <v>0</v>
      </c>
      <c r="H27" s="231"/>
      <c r="I27" s="231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23</v>
      </c>
      <c r="C28" s="114"/>
      <c r="D28" s="114"/>
      <c r="E28" s="115"/>
      <c r="F28" s="116"/>
      <c r="G28" s="209">
        <f>ZakladDPHSniVypocet+ZakladDPHZaklVypocet</f>
        <v>0</v>
      </c>
      <c r="H28" s="209"/>
      <c r="I28" s="209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35</v>
      </c>
      <c r="C29" s="118"/>
      <c r="D29" s="118"/>
      <c r="E29" s="118"/>
      <c r="F29" s="119"/>
      <c r="G29" s="208">
        <f>IF(A29&gt;50, ROUNDUP(A27, 0), ROUNDDOWN(A27, 0))</f>
        <v>0</v>
      </c>
      <c r="H29" s="208"/>
      <c r="I29" s="208"/>
      <c r="J29" s="120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0"/>
      <c r="E34" s="211"/>
      <c r="G34" s="212"/>
      <c r="H34" s="213"/>
      <c r="I34" s="213"/>
      <c r="J34" s="25"/>
    </row>
    <row r="35" spans="1:10" ht="12.75" customHeight="1" x14ac:dyDescent="0.2">
      <c r="A35" s="2"/>
      <c r="B35" s="2"/>
      <c r="D35" s="198" t="s">
        <v>2</v>
      </c>
      <c r="E35" s="198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50</v>
      </c>
      <c r="C39" s="193"/>
      <c r="D39" s="193"/>
      <c r="E39" s="193"/>
      <c r="F39" s="100">
        <f>'01 01 Pol'!AE99</f>
        <v>0</v>
      </c>
      <c r="G39" s="101">
        <f>'01 01 Pol'!AF99</f>
        <v>0</v>
      </c>
      <c r="H39" s="102">
        <f>(F39*SazbaDPH1/100)+(G39*SazbaDPH2/100)</f>
        <v>0</v>
      </c>
      <c r="I39" s="102">
        <f>F39+G39+H39</f>
        <v>0</v>
      </c>
      <c r="J39" s="103" t="e">
        <f ca="1">IF(_xlfn.SINGLE(CenaCelkemVypocet)=0,"",I39/_xlfn.SINGLE(CenaCelkemVypocet)*100)</f>
        <v>#NAME?</v>
      </c>
    </row>
    <row r="40" spans="1:10" ht="25.5" hidden="1" customHeight="1" x14ac:dyDescent="0.2">
      <c r="A40" s="89">
        <v>2</v>
      </c>
      <c r="B40" s="104"/>
      <c r="C40" s="194" t="s">
        <v>51</v>
      </c>
      <c r="D40" s="194"/>
      <c r="E40" s="194"/>
      <c r="F40" s="105"/>
      <c r="G40" s="106"/>
      <c r="H40" s="106">
        <f>(F40*SazbaDPH1/100)+(G40*SazbaDPH2/100)</f>
        <v>0</v>
      </c>
      <c r="I40" s="106"/>
      <c r="J40" s="107"/>
    </row>
    <row r="41" spans="1:10" ht="25.5" hidden="1" customHeight="1" x14ac:dyDescent="0.2">
      <c r="A41" s="89">
        <v>2</v>
      </c>
      <c r="B41" s="104" t="s">
        <v>43</v>
      </c>
      <c r="C41" s="194" t="s">
        <v>45</v>
      </c>
      <c r="D41" s="194"/>
      <c r="E41" s="194"/>
      <c r="F41" s="105">
        <f>'01 01 Pol'!AE99</f>
        <v>0</v>
      </c>
      <c r="G41" s="106">
        <f>'01 01 Pol'!AF99</f>
        <v>0</v>
      </c>
      <c r="H41" s="106">
        <f>(F41*SazbaDPH1/100)+(G41*SazbaDPH2/100)</f>
        <v>0</v>
      </c>
      <c r="I41" s="106">
        <f>F41+G41+H41</f>
        <v>0</v>
      </c>
      <c r="J41" s="107" t="e">
        <f ca="1">IF(_xlfn.SINGLE(CenaCelkemVypocet)=0,"",I41/_xlfn.SINGLE(CenaCelkemVypocet)*100)</f>
        <v>#NAME?</v>
      </c>
    </row>
    <row r="42" spans="1:10" ht="25.5" hidden="1" customHeight="1" x14ac:dyDescent="0.2">
      <c r="A42" s="89">
        <v>3</v>
      </c>
      <c r="B42" s="108" t="s">
        <v>43</v>
      </c>
      <c r="C42" s="193" t="s">
        <v>44</v>
      </c>
      <c r="D42" s="193"/>
      <c r="E42" s="193"/>
      <c r="F42" s="109">
        <f>'01 01 Pol'!AE99</f>
        <v>0</v>
      </c>
      <c r="G42" s="102">
        <f>'01 01 Pol'!AF99</f>
        <v>0</v>
      </c>
      <c r="H42" s="102">
        <f>(F42*SazbaDPH1/100)+(G42*SazbaDPH2/100)</f>
        <v>0</v>
      </c>
      <c r="I42" s="102">
        <f>F42+G42+H42</f>
        <v>0</v>
      </c>
      <c r="J42" s="103" t="e">
        <f ca="1">IF(_xlfn.SINGLE(CenaCelkemVypocet)=0,"",I42/_xlfn.SINGLE(CenaCelkemVypocet)*100)</f>
        <v>#NAME?</v>
      </c>
    </row>
    <row r="43" spans="1:10" ht="25.5" hidden="1" customHeight="1" x14ac:dyDescent="0.2">
      <c r="A43" s="89"/>
      <c r="B43" s="195" t="s">
        <v>52</v>
      </c>
      <c r="C43" s="196"/>
      <c r="D43" s="196"/>
      <c r="E43" s="197"/>
      <c r="F43" s="110">
        <f>SUMIF(A39:A42,"=1",F39:F42)</f>
        <v>0</v>
      </c>
      <c r="G43" s="111">
        <f>SUMIF(A39:A42,"=1",G39:G42)</f>
        <v>0</v>
      </c>
      <c r="H43" s="111">
        <f>SUMIF(A39:A42,"=1",H39:H42)</f>
        <v>0</v>
      </c>
      <c r="I43" s="111">
        <f>SUMIF(A39:A42,"=1",I39:I42)</f>
        <v>0</v>
      </c>
      <c r="J43" s="112" t="e">
        <f ca="1">SUMIF(A39:A42,"=1",J39:J42)</f>
        <v>#NAME?</v>
      </c>
    </row>
    <row r="47" spans="1:10" ht="15.75" x14ac:dyDescent="0.25">
      <c r="B47" s="121" t="s">
        <v>54</v>
      </c>
    </row>
    <row r="49" spans="1:10" ht="25.5" customHeight="1" x14ac:dyDescent="0.2">
      <c r="A49" s="123"/>
      <c r="B49" s="126" t="s">
        <v>17</v>
      </c>
      <c r="C49" s="126" t="s">
        <v>5</v>
      </c>
      <c r="D49" s="127"/>
      <c r="E49" s="127"/>
      <c r="F49" s="128" t="s">
        <v>55</v>
      </c>
      <c r="G49" s="128"/>
      <c r="H49" s="128"/>
      <c r="I49" s="128" t="s">
        <v>29</v>
      </c>
      <c r="J49" s="128" t="s">
        <v>0</v>
      </c>
    </row>
    <row r="50" spans="1:10" ht="36.75" customHeight="1" x14ac:dyDescent="0.2">
      <c r="A50" s="124"/>
      <c r="B50" s="129" t="s">
        <v>56</v>
      </c>
      <c r="C50" s="191" t="s">
        <v>57</v>
      </c>
      <c r="D50" s="192"/>
      <c r="E50" s="192"/>
      <c r="F50" s="135" t="s">
        <v>24</v>
      </c>
      <c r="G50" s="136"/>
      <c r="H50" s="136"/>
      <c r="I50" s="136">
        <f>'01 01 Pol'!G8</f>
        <v>0</v>
      </c>
      <c r="J50" s="133" t="str">
        <f>IF(I59=0,"",I50/I59*100)</f>
        <v/>
      </c>
    </row>
    <row r="51" spans="1:10" ht="36.75" customHeight="1" x14ac:dyDescent="0.2">
      <c r="A51" s="124"/>
      <c r="B51" s="129" t="s">
        <v>58</v>
      </c>
      <c r="C51" s="191" t="s">
        <v>59</v>
      </c>
      <c r="D51" s="192"/>
      <c r="E51" s="192"/>
      <c r="F51" s="135" t="s">
        <v>25</v>
      </c>
      <c r="G51" s="136"/>
      <c r="H51" s="136"/>
      <c r="I51" s="136">
        <f>'01 01 Pol'!G12</f>
        <v>0</v>
      </c>
      <c r="J51" s="133" t="str">
        <f>IF(I59=0,"",I51/I59*100)</f>
        <v/>
      </c>
    </row>
    <row r="52" spans="1:10" ht="36.75" customHeight="1" x14ac:dyDescent="0.2">
      <c r="A52" s="124"/>
      <c r="B52" s="129" t="s">
        <v>60</v>
      </c>
      <c r="C52" s="191" t="s">
        <v>61</v>
      </c>
      <c r="D52" s="192"/>
      <c r="E52" s="192"/>
      <c r="F52" s="135" t="s">
        <v>25</v>
      </c>
      <c r="G52" s="136"/>
      <c r="H52" s="136"/>
      <c r="I52" s="136">
        <f>'01 01 Pol'!G18</f>
        <v>0</v>
      </c>
      <c r="J52" s="133" t="str">
        <f>IF(I59=0,"",I52/I59*100)</f>
        <v/>
      </c>
    </row>
    <row r="53" spans="1:10" ht="36.75" customHeight="1" x14ac:dyDescent="0.2">
      <c r="A53" s="124"/>
      <c r="B53" s="129" t="s">
        <v>62</v>
      </c>
      <c r="C53" s="191" t="s">
        <v>63</v>
      </c>
      <c r="D53" s="192"/>
      <c r="E53" s="192"/>
      <c r="F53" s="135" t="s">
        <v>25</v>
      </c>
      <c r="G53" s="136"/>
      <c r="H53" s="136"/>
      <c r="I53" s="136">
        <f>'01 01 Pol'!G33</f>
        <v>0</v>
      </c>
      <c r="J53" s="133" t="str">
        <f>IF(I59=0,"",I53/I59*100)</f>
        <v/>
      </c>
    </row>
    <row r="54" spans="1:10" ht="36.75" customHeight="1" x14ac:dyDescent="0.2">
      <c r="A54" s="124"/>
      <c r="B54" s="129" t="s">
        <v>64</v>
      </c>
      <c r="C54" s="191" t="s">
        <v>65</v>
      </c>
      <c r="D54" s="192"/>
      <c r="E54" s="192"/>
      <c r="F54" s="135" t="s">
        <v>25</v>
      </c>
      <c r="G54" s="136"/>
      <c r="H54" s="136"/>
      <c r="I54" s="136">
        <f>'01 01 Pol'!G60</f>
        <v>0</v>
      </c>
      <c r="J54" s="133" t="str">
        <f>IF(I59=0,"",I54/I59*100)</f>
        <v/>
      </c>
    </row>
    <row r="55" spans="1:10" ht="36.75" customHeight="1" x14ac:dyDescent="0.2">
      <c r="A55" s="124"/>
      <c r="B55" s="129" t="s">
        <v>66</v>
      </c>
      <c r="C55" s="191" t="s">
        <v>67</v>
      </c>
      <c r="D55" s="192"/>
      <c r="E55" s="192"/>
      <c r="F55" s="135" t="s">
        <v>25</v>
      </c>
      <c r="G55" s="136"/>
      <c r="H55" s="136"/>
      <c r="I55" s="136">
        <f>'01 01 Pol'!G72</f>
        <v>0</v>
      </c>
      <c r="J55" s="133" t="str">
        <f>IF(I59=0,"",I55/I59*100)</f>
        <v/>
      </c>
    </row>
    <row r="56" spans="1:10" ht="36.75" customHeight="1" x14ac:dyDescent="0.2">
      <c r="A56" s="124"/>
      <c r="B56" s="129" t="s">
        <v>68</v>
      </c>
      <c r="C56" s="191" t="s">
        <v>69</v>
      </c>
      <c r="D56" s="192"/>
      <c r="E56" s="192"/>
      <c r="F56" s="135" t="s">
        <v>25</v>
      </c>
      <c r="G56" s="136"/>
      <c r="H56" s="136"/>
      <c r="I56" s="136">
        <f>'01 01 Pol'!G78</f>
        <v>0</v>
      </c>
      <c r="J56" s="133" t="str">
        <f>IF(I59=0,"",I56/I59*100)</f>
        <v/>
      </c>
    </row>
    <row r="57" spans="1:10" ht="36.75" customHeight="1" x14ac:dyDescent="0.2">
      <c r="A57" s="124"/>
      <c r="B57" s="129" t="s">
        <v>70</v>
      </c>
      <c r="C57" s="191" t="s">
        <v>27</v>
      </c>
      <c r="D57" s="192"/>
      <c r="E57" s="192"/>
      <c r="F57" s="135" t="s">
        <v>70</v>
      </c>
      <c r="G57" s="136"/>
      <c r="H57" s="136"/>
      <c r="I57" s="136">
        <f>'01 01 Pol'!G89</f>
        <v>0</v>
      </c>
      <c r="J57" s="133" t="str">
        <f>IF(I59=0,"",I57/I59*100)</f>
        <v/>
      </c>
    </row>
    <row r="58" spans="1:10" ht="36.75" customHeight="1" x14ac:dyDescent="0.2">
      <c r="A58" s="124"/>
      <c r="B58" s="129" t="s">
        <v>71</v>
      </c>
      <c r="C58" s="191" t="s">
        <v>28</v>
      </c>
      <c r="D58" s="192"/>
      <c r="E58" s="192"/>
      <c r="F58" s="135" t="s">
        <v>71</v>
      </c>
      <c r="G58" s="136"/>
      <c r="H58" s="136"/>
      <c r="I58" s="136">
        <f>'01 01 Pol'!G94</f>
        <v>0</v>
      </c>
      <c r="J58" s="133" t="str">
        <f>IF(I59=0,"",I58/I59*100)</f>
        <v/>
      </c>
    </row>
    <row r="59" spans="1:10" ht="25.5" customHeight="1" x14ac:dyDescent="0.2">
      <c r="A59" s="125"/>
      <c r="B59" s="130" t="s">
        <v>1</v>
      </c>
      <c r="C59" s="131"/>
      <c r="D59" s="132"/>
      <c r="E59" s="132"/>
      <c r="F59" s="137"/>
      <c r="G59" s="138"/>
      <c r="H59" s="138"/>
      <c r="I59" s="138">
        <f>SUM(I50:I58)</f>
        <v>0</v>
      </c>
      <c r="J59" s="134">
        <f>SUM(J50:J58)</f>
        <v>0</v>
      </c>
    </row>
    <row r="60" spans="1:10" x14ac:dyDescent="0.2">
      <c r="F60" s="87"/>
      <c r="G60" s="87"/>
      <c r="H60" s="87"/>
      <c r="I60" s="87"/>
      <c r="J60" s="88"/>
    </row>
    <row r="61" spans="1:10" x14ac:dyDescent="0.2">
      <c r="F61" s="87"/>
      <c r="G61" s="87"/>
      <c r="H61" s="87"/>
      <c r="I61" s="87"/>
      <c r="J61" s="88"/>
    </row>
    <row r="62" spans="1:10" x14ac:dyDescent="0.2">
      <c r="F62" s="87"/>
      <c r="G62" s="87"/>
      <c r="H62" s="87"/>
      <c r="I62" s="87"/>
      <c r="J62" s="88"/>
    </row>
  </sheetData>
  <sheetProtection algorithmName="SHA-512" hashValue="NaFCVjYsazK+Pv8GKraUdCZ1z2Hj1MstV9s/+c6csvgYLfJUDisb2NqlpBF9XH7HvqV2zw3W5S8ED9q9MAgUTg==" saltValue="g6X8mm2rYIEJju7knFt9s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3" t="s">
        <v>6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50" t="s">
        <v>7</v>
      </c>
      <c r="B2" s="49"/>
      <c r="C2" s="245"/>
      <c r="D2" s="245"/>
      <c r="E2" s="245"/>
      <c r="F2" s="245"/>
      <c r="G2" s="246"/>
    </row>
    <row r="3" spans="1:7" ht="24.95" customHeight="1" x14ac:dyDescent="0.2">
      <c r="A3" s="50" t="s">
        <v>8</v>
      </c>
      <c r="B3" s="49"/>
      <c r="C3" s="245"/>
      <c r="D3" s="245"/>
      <c r="E3" s="245"/>
      <c r="F3" s="245"/>
      <c r="G3" s="246"/>
    </row>
    <row r="4" spans="1:7" ht="24.95" customHeight="1" x14ac:dyDescent="0.2">
      <c r="A4" s="50" t="s">
        <v>9</v>
      </c>
      <c r="B4" s="49"/>
      <c r="C4" s="245"/>
      <c r="D4" s="245"/>
      <c r="E4" s="245"/>
      <c r="F4" s="245"/>
      <c r="G4" s="246"/>
    </row>
    <row r="5" spans="1:7" x14ac:dyDescent="0.2">
      <c r="B5" s="4"/>
      <c r="C5" s="5"/>
      <c r="D5" s="6"/>
    </row>
  </sheetData>
  <sheetProtection algorithmName="SHA-512" hashValue="089oIHiIETrfmZezZzlvHqP3R3Hkyq6R7Ot6OAcL0EtQFOn/w2lIJfs9DEHh1sgoI5WgrgdGNIPKbnwv/Y2jLw==" saltValue="4mkLsGdi+PcTWsxwarn/y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F225E9-58FA-4ACD-B6AB-1D7C82D75082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E15" sqref="E15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63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3" t="s">
        <v>72</v>
      </c>
      <c r="B1" s="253"/>
      <c r="C1" s="253"/>
      <c r="D1" s="253"/>
      <c r="E1" s="253"/>
      <c r="F1" s="253"/>
      <c r="G1" s="253"/>
      <c r="AG1" t="s">
        <v>73</v>
      </c>
    </row>
    <row r="2" spans="1:60" ht="24.95" customHeight="1" x14ac:dyDescent="0.2">
      <c r="A2" s="140" t="s">
        <v>7</v>
      </c>
      <c r="B2" s="49" t="s">
        <v>48</v>
      </c>
      <c r="C2" s="254" t="s">
        <v>49</v>
      </c>
      <c r="D2" s="255"/>
      <c r="E2" s="255"/>
      <c r="F2" s="255"/>
      <c r="G2" s="256"/>
      <c r="AG2" t="s">
        <v>74</v>
      </c>
    </row>
    <row r="3" spans="1:60" ht="24.95" customHeight="1" x14ac:dyDescent="0.2">
      <c r="A3" s="140" t="s">
        <v>8</v>
      </c>
      <c r="B3" s="49" t="s">
        <v>43</v>
      </c>
      <c r="C3" s="254" t="s">
        <v>45</v>
      </c>
      <c r="D3" s="255"/>
      <c r="E3" s="255"/>
      <c r="F3" s="255"/>
      <c r="G3" s="256"/>
      <c r="AC3" s="122" t="s">
        <v>74</v>
      </c>
      <c r="AG3" t="s">
        <v>75</v>
      </c>
    </row>
    <row r="4" spans="1:60" ht="24.95" customHeight="1" x14ac:dyDescent="0.2">
      <c r="A4" s="141" t="s">
        <v>9</v>
      </c>
      <c r="B4" s="142" t="s">
        <v>43</v>
      </c>
      <c r="C4" s="257" t="s">
        <v>44</v>
      </c>
      <c r="D4" s="258"/>
      <c r="E4" s="258"/>
      <c r="F4" s="258"/>
      <c r="G4" s="259"/>
      <c r="AG4" t="s">
        <v>76</v>
      </c>
    </row>
    <row r="5" spans="1:60" x14ac:dyDescent="0.2">
      <c r="D5" s="10"/>
    </row>
    <row r="6" spans="1:60" ht="38.25" x14ac:dyDescent="0.2">
      <c r="A6" s="144" t="s">
        <v>77</v>
      </c>
      <c r="B6" s="146" t="s">
        <v>78</v>
      </c>
      <c r="C6" s="146" t="s">
        <v>79</v>
      </c>
      <c r="D6" s="145" t="s">
        <v>80</v>
      </c>
      <c r="E6" s="144" t="s">
        <v>81</v>
      </c>
      <c r="F6" s="143" t="s">
        <v>82</v>
      </c>
      <c r="G6" s="144" t="s">
        <v>29</v>
      </c>
      <c r="H6" s="147" t="s">
        <v>30</v>
      </c>
      <c r="I6" s="147" t="s">
        <v>83</v>
      </c>
      <c r="J6" s="147" t="s">
        <v>31</v>
      </c>
      <c r="K6" s="147" t="s">
        <v>84</v>
      </c>
      <c r="L6" s="147" t="s">
        <v>85</v>
      </c>
      <c r="M6" s="147" t="s">
        <v>86</v>
      </c>
      <c r="N6" s="147" t="s">
        <v>87</v>
      </c>
      <c r="O6" s="147" t="s">
        <v>88</v>
      </c>
      <c r="P6" s="147" t="s">
        <v>89</v>
      </c>
      <c r="Q6" s="147" t="s">
        <v>90</v>
      </c>
      <c r="R6" s="147" t="s">
        <v>91</v>
      </c>
      <c r="S6" s="147" t="s">
        <v>92</v>
      </c>
      <c r="T6" s="147" t="s">
        <v>93</v>
      </c>
      <c r="U6" s="147" t="s">
        <v>94</v>
      </c>
      <c r="V6" s="147" t="s">
        <v>95</v>
      </c>
      <c r="W6" s="147" t="s">
        <v>96</v>
      </c>
      <c r="X6" s="147" t="s">
        <v>97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1" t="s">
        <v>98</v>
      </c>
      <c r="B8" s="162" t="s">
        <v>56</v>
      </c>
      <c r="C8" s="183" t="s">
        <v>57</v>
      </c>
      <c r="D8" s="163"/>
      <c r="E8" s="164"/>
      <c r="F8" s="165"/>
      <c r="G8" s="165">
        <f>SUMIF(AG9:AG11,"&lt;&gt;NOR",G9:G11)</f>
        <v>0</v>
      </c>
      <c r="H8" s="165"/>
      <c r="I8" s="165">
        <f>SUM(I9:I11)</f>
        <v>0</v>
      </c>
      <c r="J8" s="165"/>
      <c r="K8" s="165">
        <f>SUM(K9:K11)</f>
        <v>0</v>
      </c>
      <c r="L8" s="165"/>
      <c r="M8" s="165">
        <f>SUM(M9:M11)</f>
        <v>0</v>
      </c>
      <c r="N8" s="165"/>
      <c r="O8" s="165">
        <f>SUM(O9:O11)</f>
        <v>0</v>
      </c>
      <c r="P8" s="165"/>
      <c r="Q8" s="165">
        <f>SUM(Q9:Q11)</f>
        <v>0</v>
      </c>
      <c r="R8" s="165"/>
      <c r="S8" s="165"/>
      <c r="T8" s="166"/>
      <c r="U8" s="160"/>
      <c r="V8" s="160">
        <f>SUM(V9:V11)</f>
        <v>8.3000000000000007</v>
      </c>
      <c r="W8" s="160"/>
      <c r="X8" s="160"/>
      <c r="AG8" t="s">
        <v>99</v>
      </c>
    </row>
    <row r="9" spans="1:60" ht="22.5" outlineLevel="1" x14ac:dyDescent="0.2">
      <c r="A9" s="167">
        <v>1</v>
      </c>
      <c r="B9" s="168" t="s">
        <v>100</v>
      </c>
      <c r="C9" s="184" t="s">
        <v>101</v>
      </c>
      <c r="D9" s="169" t="s">
        <v>102</v>
      </c>
      <c r="E9" s="170">
        <v>1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72">
        <v>1.33E-3</v>
      </c>
      <c r="O9" s="172">
        <f>ROUND(E9*N9,2)</f>
        <v>0</v>
      </c>
      <c r="P9" s="172">
        <v>2E-3</v>
      </c>
      <c r="Q9" s="172">
        <f>ROUND(E9*P9,2)</f>
        <v>0</v>
      </c>
      <c r="R9" s="172" t="s">
        <v>103</v>
      </c>
      <c r="S9" s="172" t="s">
        <v>104</v>
      </c>
      <c r="T9" s="173" t="s">
        <v>104</v>
      </c>
      <c r="U9" s="157">
        <v>0.30099999999999999</v>
      </c>
      <c r="V9" s="157">
        <f>ROUND(E9*U9,2)</f>
        <v>0.3</v>
      </c>
      <c r="W9" s="157"/>
      <c r="X9" s="157" t="s">
        <v>105</v>
      </c>
      <c r="Y9" s="148"/>
      <c r="Z9" s="148"/>
      <c r="AA9" s="148"/>
      <c r="AB9" s="148"/>
      <c r="AC9" s="148"/>
      <c r="AD9" s="148"/>
      <c r="AE9" s="148"/>
      <c r="AF9" s="148"/>
      <c r="AG9" s="148" t="s">
        <v>106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247" t="s">
        <v>107</v>
      </c>
      <c r="D10" s="248"/>
      <c r="E10" s="248"/>
      <c r="F10" s="248"/>
      <c r="G10" s="248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108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74">
        <v>2</v>
      </c>
      <c r="B11" s="175" t="s">
        <v>109</v>
      </c>
      <c r="C11" s="185" t="s">
        <v>110</v>
      </c>
      <c r="D11" s="176" t="s">
        <v>111</v>
      </c>
      <c r="E11" s="177">
        <v>8</v>
      </c>
      <c r="F11" s="178"/>
      <c r="G11" s="179">
        <f>ROUND(E11*F11,2)</f>
        <v>0</v>
      </c>
      <c r="H11" s="178"/>
      <c r="I11" s="179">
        <f>ROUND(E11*H11,2)</f>
        <v>0</v>
      </c>
      <c r="J11" s="178"/>
      <c r="K11" s="179">
        <f>ROUND(E11*J11,2)</f>
        <v>0</v>
      </c>
      <c r="L11" s="179">
        <v>21</v>
      </c>
      <c r="M11" s="179">
        <f>G11*(1+L11/100)</f>
        <v>0</v>
      </c>
      <c r="N11" s="179">
        <v>0</v>
      </c>
      <c r="O11" s="179">
        <f>ROUND(E11*N11,2)</f>
        <v>0</v>
      </c>
      <c r="P11" s="179">
        <v>0</v>
      </c>
      <c r="Q11" s="179">
        <f>ROUND(E11*P11,2)</f>
        <v>0</v>
      </c>
      <c r="R11" s="179"/>
      <c r="S11" s="179" t="s">
        <v>112</v>
      </c>
      <c r="T11" s="180" t="s">
        <v>113</v>
      </c>
      <c r="U11" s="157">
        <v>1</v>
      </c>
      <c r="V11" s="157">
        <f>ROUND(E11*U11,2)</f>
        <v>8</v>
      </c>
      <c r="W11" s="157"/>
      <c r="X11" s="157" t="s">
        <v>105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106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x14ac:dyDescent="0.2">
      <c r="A12" s="161" t="s">
        <v>98</v>
      </c>
      <c r="B12" s="162" t="s">
        <v>58</v>
      </c>
      <c r="C12" s="183" t="s">
        <v>59</v>
      </c>
      <c r="D12" s="163"/>
      <c r="E12" s="164"/>
      <c r="F12" s="165"/>
      <c r="G12" s="165">
        <f>SUMIF(AG13:AG17,"&lt;&gt;NOR",G13:G17)</f>
        <v>0</v>
      </c>
      <c r="H12" s="165"/>
      <c r="I12" s="165">
        <f>SUM(I13:I17)</f>
        <v>0</v>
      </c>
      <c r="J12" s="165"/>
      <c r="K12" s="165">
        <f>SUM(K13:K17)</f>
        <v>0</v>
      </c>
      <c r="L12" s="165"/>
      <c r="M12" s="165">
        <f>SUM(M13:M17)</f>
        <v>0</v>
      </c>
      <c r="N12" s="165"/>
      <c r="O12" s="165">
        <f>SUM(O13:O17)</f>
        <v>0</v>
      </c>
      <c r="P12" s="165"/>
      <c r="Q12" s="165">
        <f>SUM(Q13:Q17)</f>
        <v>0.13</v>
      </c>
      <c r="R12" s="165"/>
      <c r="S12" s="165"/>
      <c r="T12" s="166"/>
      <c r="U12" s="160"/>
      <c r="V12" s="160">
        <f>SUM(V13:V17)</f>
        <v>3.8600000000000003</v>
      </c>
      <c r="W12" s="160"/>
      <c r="X12" s="160"/>
      <c r="AG12" t="s">
        <v>99</v>
      </c>
    </row>
    <row r="13" spans="1:60" outlineLevel="1" x14ac:dyDescent="0.2">
      <c r="A13" s="174">
        <v>3</v>
      </c>
      <c r="B13" s="175" t="s">
        <v>114</v>
      </c>
      <c r="C13" s="185" t="s">
        <v>115</v>
      </c>
      <c r="D13" s="176" t="s">
        <v>116</v>
      </c>
      <c r="E13" s="177">
        <v>1</v>
      </c>
      <c r="F13" s="178"/>
      <c r="G13" s="179">
        <f>ROUND(E13*F13,2)</f>
        <v>0</v>
      </c>
      <c r="H13" s="178"/>
      <c r="I13" s="179">
        <f>ROUND(E13*H13,2)</f>
        <v>0</v>
      </c>
      <c r="J13" s="178"/>
      <c r="K13" s="179">
        <f>ROUND(E13*J13,2)</f>
        <v>0</v>
      </c>
      <c r="L13" s="179">
        <v>21</v>
      </c>
      <c r="M13" s="179">
        <f>G13*(1+L13/100)</f>
        <v>0</v>
      </c>
      <c r="N13" s="179">
        <v>0</v>
      </c>
      <c r="O13" s="179">
        <f>ROUND(E13*N13,2)</f>
        <v>0</v>
      </c>
      <c r="P13" s="179">
        <v>3.4200000000000001E-2</v>
      </c>
      <c r="Q13" s="179">
        <f>ROUND(E13*P13,2)</f>
        <v>0.03</v>
      </c>
      <c r="R13" s="179" t="s">
        <v>117</v>
      </c>
      <c r="S13" s="179" t="s">
        <v>104</v>
      </c>
      <c r="T13" s="180" t="s">
        <v>104</v>
      </c>
      <c r="U13" s="157">
        <v>0.46500000000000002</v>
      </c>
      <c r="V13" s="157">
        <f>ROUND(E13*U13,2)</f>
        <v>0.47</v>
      </c>
      <c r="W13" s="157"/>
      <c r="X13" s="157" t="s">
        <v>105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106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74">
        <v>4</v>
      </c>
      <c r="B14" s="175" t="s">
        <v>118</v>
      </c>
      <c r="C14" s="185" t="s">
        <v>119</v>
      </c>
      <c r="D14" s="176" t="s">
        <v>116</v>
      </c>
      <c r="E14" s="177">
        <v>5</v>
      </c>
      <c r="F14" s="178"/>
      <c r="G14" s="179">
        <f>ROUND(E14*F14,2)</f>
        <v>0</v>
      </c>
      <c r="H14" s="178"/>
      <c r="I14" s="179">
        <f>ROUND(E14*H14,2)</f>
        <v>0</v>
      </c>
      <c r="J14" s="178"/>
      <c r="K14" s="179">
        <f>ROUND(E14*J14,2)</f>
        <v>0</v>
      </c>
      <c r="L14" s="179">
        <v>21</v>
      </c>
      <c r="M14" s="179">
        <f>G14*(1+L14/100)</f>
        <v>0</v>
      </c>
      <c r="N14" s="179">
        <v>0</v>
      </c>
      <c r="O14" s="179">
        <f>ROUND(E14*N14,2)</f>
        <v>0</v>
      </c>
      <c r="P14" s="179">
        <v>1.9460000000000002E-2</v>
      </c>
      <c r="Q14" s="179">
        <f>ROUND(E14*P14,2)</f>
        <v>0.1</v>
      </c>
      <c r="R14" s="179" t="s">
        <v>117</v>
      </c>
      <c r="S14" s="179" t="s">
        <v>104</v>
      </c>
      <c r="T14" s="180" t="s">
        <v>104</v>
      </c>
      <c r="U14" s="157">
        <v>0.38200000000000001</v>
      </c>
      <c r="V14" s="157">
        <f>ROUND(E14*U14,2)</f>
        <v>1.91</v>
      </c>
      <c r="W14" s="157"/>
      <c r="X14" s="157" t="s">
        <v>105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106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67">
        <v>5</v>
      </c>
      <c r="B15" s="168" t="s">
        <v>120</v>
      </c>
      <c r="C15" s="184" t="s">
        <v>121</v>
      </c>
      <c r="D15" s="169" t="s">
        <v>122</v>
      </c>
      <c r="E15" s="170">
        <v>0.11548</v>
      </c>
      <c r="F15" s="171"/>
      <c r="G15" s="172">
        <f>ROUND(E15*F15,2)</f>
        <v>0</v>
      </c>
      <c r="H15" s="171"/>
      <c r="I15" s="172">
        <f>ROUND(E15*H15,2)</f>
        <v>0</v>
      </c>
      <c r="J15" s="171"/>
      <c r="K15" s="172">
        <f>ROUND(E15*J15,2)</f>
        <v>0</v>
      </c>
      <c r="L15" s="172">
        <v>21</v>
      </c>
      <c r="M15" s="172">
        <f>G15*(1+L15/100)</f>
        <v>0</v>
      </c>
      <c r="N15" s="172">
        <v>0</v>
      </c>
      <c r="O15" s="172">
        <f>ROUND(E15*N15,2)</f>
        <v>0</v>
      </c>
      <c r="P15" s="172">
        <v>0</v>
      </c>
      <c r="Q15" s="172">
        <f>ROUND(E15*P15,2)</f>
        <v>0</v>
      </c>
      <c r="R15" s="172" t="s">
        <v>117</v>
      </c>
      <c r="S15" s="172" t="s">
        <v>104</v>
      </c>
      <c r="T15" s="173" t="s">
        <v>104</v>
      </c>
      <c r="U15" s="157">
        <v>3.169</v>
      </c>
      <c r="V15" s="157">
        <f>ROUND(E15*U15,2)</f>
        <v>0.37</v>
      </c>
      <c r="W15" s="157"/>
      <c r="X15" s="157" t="s">
        <v>105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106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247" t="s">
        <v>123</v>
      </c>
      <c r="D16" s="248"/>
      <c r="E16" s="248"/>
      <c r="F16" s="248"/>
      <c r="G16" s="248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108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74">
        <v>6</v>
      </c>
      <c r="B17" s="175" t="s">
        <v>124</v>
      </c>
      <c r="C17" s="185" t="s">
        <v>125</v>
      </c>
      <c r="D17" s="176" t="s">
        <v>116</v>
      </c>
      <c r="E17" s="177">
        <v>5</v>
      </c>
      <c r="F17" s="178"/>
      <c r="G17" s="179">
        <f>ROUND(E17*F17,2)</f>
        <v>0</v>
      </c>
      <c r="H17" s="178"/>
      <c r="I17" s="179">
        <f>ROUND(E17*H17,2)</f>
        <v>0</v>
      </c>
      <c r="J17" s="178"/>
      <c r="K17" s="179">
        <f>ROUND(E17*J17,2)</f>
        <v>0</v>
      </c>
      <c r="L17" s="179">
        <v>21</v>
      </c>
      <c r="M17" s="179">
        <f>G17*(1+L17/100)</f>
        <v>0</v>
      </c>
      <c r="N17" s="179">
        <v>0</v>
      </c>
      <c r="O17" s="179">
        <f>ROUND(E17*N17,2)</f>
        <v>0</v>
      </c>
      <c r="P17" s="179">
        <v>8.5999999999999998E-4</v>
      </c>
      <c r="Q17" s="179">
        <f>ROUND(E17*P17,2)</f>
        <v>0</v>
      </c>
      <c r="R17" s="179" t="s">
        <v>117</v>
      </c>
      <c r="S17" s="179" t="s">
        <v>104</v>
      </c>
      <c r="T17" s="180" t="s">
        <v>104</v>
      </c>
      <c r="U17" s="157">
        <v>0.222</v>
      </c>
      <c r="V17" s="157">
        <f>ROUND(E17*U17,2)</f>
        <v>1.1100000000000001</v>
      </c>
      <c r="W17" s="157"/>
      <c r="X17" s="157" t="s">
        <v>105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106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x14ac:dyDescent="0.2">
      <c r="A18" s="161" t="s">
        <v>98</v>
      </c>
      <c r="B18" s="162" t="s">
        <v>60</v>
      </c>
      <c r="C18" s="183" t="s">
        <v>61</v>
      </c>
      <c r="D18" s="163"/>
      <c r="E18" s="164"/>
      <c r="F18" s="165"/>
      <c r="G18" s="165">
        <f>SUMIF(AG19:AG32,"&lt;&gt;NOR",G19:G32)</f>
        <v>0</v>
      </c>
      <c r="H18" s="165"/>
      <c r="I18" s="165">
        <f>SUM(I19:I32)</f>
        <v>0</v>
      </c>
      <c r="J18" s="165"/>
      <c r="K18" s="165">
        <f>SUM(K19:K32)</f>
        <v>0</v>
      </c>
      <c r="L18" s="165"/>
      <c r="M18" s="165">
        <f>SUM(M19:M32)</f>
        <v>0</v>
      </c>
      <c r="N18" s="165"/>
      <c r="O18" s="165">
        <f>SUM(O19:O32)</f>
        <v>0</v>
      </c>
      <c r="P18" s="165"/>
      <c r="Q18" s="165">
        <f>SUM(Q19:Q32)</f>
        <v>0</v>
      </c>
      <c r="R18" s="165"/>
      <c r="S18" s="165"/>
      <c r="T18" s="166"/>
      <c r="U18" s="160"/>
      <c r="V18" s="160">
        <f>SUM(V19:V32)</f>
        <v>6.7799999999999994</v>
      </c>
      <c r="W18" s="160"/>
      <c r="X18" s="160"/>
      <c r="AG18" t="s">
        <v>99</v>
      </c>
    </row>
    <row r="19" spans="1:60" outlineLevel="1" x14ac:dyDescent="0.2">
      <c r="A19" s="174">
        <v>7</v>
      </c>
      <c r="B19" s="175" t="s">
        <v>126</v>
      </c>
      <c r="C19" s="185" t="s">
        <v>127</v>
      </c>
      <c r="D19" s="176" t="s">
        <v>102</v>
      </c>
      <c r="E19" s="177">
        <v>1</v>
      </c>
      <c r="F19" s="178"/>
      <c r="G19" s="179">
        <f>ROUND(E19*F19,2)</f>
        <v>0</v>
      </c>
      <c r="H19" s="178"/>
      <c r="I19" s="179">
        <f>ROUND(E19*H19,2)</f>
        <v>0</v>
      </c>
      <c r="J19" s="178"/>
      <c r="K19" s="179">
        <f>ROUND(E19*J19,2)</f>
        <v>0</v>
      </c>
      <c r="L19" s="179">
        <v>21</v>
      </c>
      <c r="M19" s="179">
        <f>G19*(1+L19/100)</f>
        <v>0</v>
      </c>
      <c r="N19" s="179">
        <v>0</v>
      </c>
      <c r="O19" s="179">
        <f>ROUND(E19*N19,2)</f>
        <v>0</v>
      </c>
      <c r="P19" s="179">
        <v>0</v>
      </c>
      <c r="Q19" s="179">
        <f>ROUND(E19*P19,2)</f>
        <v>0</v>
      </c>
      <c r="R19" s="179" t="s">
        <v>117</v>
      </c>
      <c r="S19" s="179" t="s">
        <v>104</v>
      </c>
      <c r="T19" s="180" t="s">
        <v>104</v>
      </c>
      <c r="U19" s="157">
        <v>0.99199999999999999</v>
      </c>
      <c r="V19" s="157">
        <f>ROUND(E19*U19,2)</f>
        <v>0.99</v>
      </c>
      <c r="W19" s="157"/>
      <c r="X19" s="157" t="s">
        <v>105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106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67">
        <v>8</v>
      </c>
      <c r="B20" s="168" t="s">
        <v>128</v>
      </c>
      <c r="C20" s="184" t="s">
        <v>129</v>
      </c>
      <c r="D20" s="169" t="s">
        <v>130</v>
      </c>
      <c r="E20" s="170">
        <v>3</v>
      </c>
      <c r="F20" s="171"/>
      <c r="G20" s="172">
        <f>ROUND(E20*F20,2)</f>
        <v>0</v>
      </c>
      <c r="H20" s="171"/>
      <c r="I20" s="172">
        <f>ROUND(E20*H20,2)</f>
        <v>0</v>
      </c>
      <c r="J20" s="171"/>
      <c r="K20" s="172">
        <f>ROUND(E20*J20,2)</f>
        <v>0</v>
      </c>
      <c r="L20" s="172">
        <v>21</v>
      </c>
      <c r="M20" s="172">
        <f>G20*(1+L20/100)</f>
        <v>0</v>
      </c>
      <c r="N20" s="172">
        <v>4.6999999999999999E-4</v>
      </c>
      <c r="O20" s="172">
        <f>ROUND(E20*N20,2)</f>
        <v>0</v>
      </c>
      <c r="P20" s="172">
        <v>0</v>
      </c>
      <c r="Q20" s="172">
        <f>ROUND(E20*P20,2)</f>
        <v>0</v>
      </c>
      <c r="R20" s="172" t="s">
        <v>117</v>
      </c>
      <c r="S20" s="172" t="s">
        <v>104</v>
      </c>
      <c r="T20" s="173" t="s">
        <v>104</v>
      </c>
      <c r="U20" s="157">
        <v>0.35899999999999999</v>
      </c>
      <c r="V20" s="157">
        <f>ROUND(E20*U20,2)</f>
        <v>1.08</v>
      </c>
      <c r="W20" s="157"/>
      <c r="X20" s="157" t="s">
        <v>105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106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247" t="s">
        <v>131</v>
      </c>
      <c r="D21" s="248"/>
      <c r="E21" s="248"/>
      <c r="F21" s="248"/>
      <c r="G21" s="248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108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251" t="s">
        <v>132</v>
      </c>
      <c r="D22" s="252"/>
      <c r="E22" s="252"/>
      <c r="F22" s="252"/>
      <c r="G22" s="252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8"/>
      <c r="Z22" s="148"/>
      <c r="AA22" s="148"/>
      <c r="AB22" s="148"/>
      <c r="AC22" s="148"/>
      <c r="AD22" s="148"/>
      <c r="AE22" s="148"/>
      <c r="AF22" s="148"/>
      <c r="AG22" s="148" t="s">
        <v>133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67">
        <v>9</v>
      </c>
      <c r="B23" s="168" t="s">
        <v>134</v>
      </c>
      <c r="C23" s="184" t="s">
        <v>135</v>
      </c>
      <c r="D23" s="169" t="s">
        <v>130</v>
      </c>
      <c r="E23" s="170">
        <v>3</v>
      </c>
      <c r="F23" s="171"/>
      <c r="G23" s="172">
        <f>ROUND(E23*F23,2)</f>
        <v>0</v>
      </c>
      <c r="H23" s="171"/>
      <c r="I23" s="172">
        <f>ROUND(E23*H23,2)</f>
        <v>0</v>
      </c>
      <c r="J23" s="171"/>
      <c r="K23" s="172">
        <f>ROUND(E23*J23,2)</f>
        <v>0</v>
      </c>
      <c r="L23" s="172">
        <v>21</v>
      </c>
      <c r="M23" s="172">
        <f>G23*(1+L23/100)</f>
        <v>0</v>
      </c>
      <c r="N23" s="172">
        <v>1.5200000000000001E-3</v>
      </c>
      <c r="O23" s="172">
        <f>ROUND(E23*N23,2)</f>
        <v>0</v>
      </c>
      <c r="P23" s="172">
        <v>0</v>
      </c>
      <c r="Q23" s="172">
        <f>ROUND(E23*P23,2)</f>
        <v>0</v>
      </c>
      <c r="R23" s="172" t="s">
        <v>117</v>
      </c>
      <c r="S23" s="172" t="s">
        <v>104</v>
      </c>
      <c r="T23" s="173" t="s">
        <v>104</v>
      </c>
      <c r="U23" s="157">
        <v>1.173</v>
      </c>
      <c r="V23" s="157">
        <f>ROUND(E23*U23,2)</f>
        <v>3.52</v>
      </c>
      <c r="W23" s="157"/>
      <c r="X23" s="157" t="s">
        <v>105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106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247" t="s">
        <v>131</v>
      </c>
      <c r="D24" s="248"/>
      <c r="E24" s="248"/>
      <c r="F24" s="248"/>
      <c r="G24" s="248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108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251" t="s">
        <v>132</v>
      </c>
      <c r="D25" s="252"/>
      <c r="E25" s="252"/>
      <c r="F25" s="252"/>
      <c r="G25" s="252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133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67">
        <v>10</v>
      </c>
      <c r="B26" s="168" t="s">
        <v>136</v>
      </c>
      <c r="C26" s="184" t="s">
        <v>137</v>
      </c>
      <c r="D26" s="169" t="s">
        <v>102</v>
      </c>
      <c r="E26" s="170">
        <v>4</v>
      </c>
      <c r="F26" s="171"/>
      <c r="G26" s="172">
        <f>ROUND(E26*F26,2)</f>
        <v>0</v>
      </c>
      <c r="H26" s="171"/>
      <c r="I26" s="172">
        <f>ROUND(E26*H26,2)</f>
        <v>0</v>
      </c>
      <c r="J26" s="171"/>
      <c r="K26" s="172">
        <f>ROUND(E26*J26,2)</f>
        <v>0</v>
      </c>
      <c r="L26" s="172">
        <v>21</v>
      </c>
      <c r="M26" s="172">
        <f>G26*(1+L26/100)</f>
        <v>0</v>
      </c>
      <c r="N26" s="172">
        <v>0</v>
      </c>
      <c r="O26" s="172">
        <f>ROUND(E26*N26,2)</f>
        <v>0</v>
      </c>
      <c r="P26" s="172">
        <v>0</v>
      </c>
      <c r="Q26" s="172">
        <f>ROUND(E26*P26,2)</f>
        <v>0</v>
      </c>
      <c r="R26" s="172" t="s">
        <v>117</v>
      </c>
      <c r="S26" s="172" t="s">
        <v>104</v>
      </c>
      <c r="T26" s="173" t="s">
        <v>104</v>
      </c>
      <c r="U26" s="157">
        <v>0.157</v>
      </c>
      <c r="V26" s="157">
        <f>ROUND(E26*U26,2)</f>
        <v>0.63</v>
      </c>
      <c r="W26" s="157"/>
      <c r="X26" s="157" t="s">
        <v>105</v>
      </c>
      <c r="Y26" s="148"/>
      <c r="Z26" s="148"/>
      <c r="AA26" s="148"/>
      <c r="AB26" s="148"/>
      <c r="AC26" s="148"/>
      <c r="AD26" s="148"/>
      <c r="AE26" s="148"/>
      <c r="AF26" s="148"/>
      <c r="AG26" s="148" t="s">
        <v>106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247" t="s">
        <v>138</v>
      </c>
      <c r="D27" s="248"/>
      <c r="E27" s="248"/>
      <c r="F27" s="248"/>
      <c r="G27" s="248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8"/>
      <c r="Z27" s="148"/>
      <c r="AA27" s="148"/>
      <c r="AB27" s="148"/>
      <c r="AC27" s="148"/>
      <c r="AD27" s="148"/>
      <c r="AE27" s="148"/>
      <c r="AF27" s="148"/>
      <c r="AG27" s="148" t="s">
        <v>108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67">
        <v>11</v>
      </c>
      <c r="B28" s="168" t="s">
        <v>139</v>
      </c>
      <c r="C28" s="184" t="s">
        <v>140</v>
      </c>
      <c r="D28" s="169" t="s">
        <v>102</v>
      </c>
      <c r="E28" s="170">
        <v>1</v>
      </c>
      <c r="F28" s="171"/>
      <c r="G28" s="172">
        <f>ROUND(E28*F28,2)</f>
        <v>0</v>
      </c>
      <c r="H28" s="171"/>
      <c r="I28" s="172">
        <f>ROUND(E28*H28,2)</f>
        <v>0</v>
      </c>
      <c r="J28" s="171"/>
      <c r="K28" s="172">
        <f>ROUND(E28*J28,2)</f>
        <v>0</v>
      </c>
      <c r="L28" s="172">
        <v>21</v>
      </c>
      <c r="M28" s="172">
        <f>G28*(1+L28/100)</f>
        <v>0</v>
      </c>
      <c r="N28" s="172">
        <v>0</v>
      </c>
      <c r="O28" s="172">
        <f>ROUND(E28*N28,2)</f>
        <v>0</v>
      </c>
      <c r="P28" s="172">
        <v>0</v>
      </c>
      <c r="Q28" s="172">
        <f>ROUND(E28*P28,2)</f>
        <v>0</v>
      </c>
      <c r="R28" s="172" t="s">
        <v>117</v>
      </c>
      <c r="S28" s="172" t="s">
        <v>104</v>
      </c>
      <c r="T28" s="173" t="s">
        <v>104</v>
      </c>
      <c r="U28" s="157">
        <v>0.25900000000000001</v>
      </c>
      <c r="V28" s="157">
        <f>ROUND(E28*U28,2)</f>
        <v>0.26</v>
      </c>
      <c r="W28" s="157"/>
      <c r="X28" s="157" t="s">
        <v>105</v>
      </c>
      <c r="Y28" s="148"/>
      <c r="Z28" s="148"/>
      <c r="AA28" s="148"/>
      <c r="AB28" s="148"/>
      <c r="AC28" s="148"/>
      <c r="AD28" s="148"/>
      <c r="AE28" s="148"/>
      <c r="AF28" s="148"/>
      <c r="AG28" s="148" t="s">
        <v>106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247" t="s">
        <v>138</v>
      </c>
      <c r="D29" s="248"/>
      <c r="E29" s="248"/>
      <c r="F29" s="248"/>
      <c r="G29" s="248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108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74">
        <v>12</v>
      </c>
      <c r="B30" s="175" t="s">
        <v>141</v>
      </c>
      <c r="C30" s="185" t="s">
        <v>142</v>
      </c>
      <c r="D30" s="176" t="s">
        <v>130</v>
      </c>
      <c r="E30" s="177">
        <v>6</v>
      </c>
      <c r="F30" s="178"/>
      <c r="G30" s="179">
        <f>ROUND(E30*F30,2)</f>
        <v>0</v>
      </c>
      <c r="H30" s="178"/>
      <c r="I30" s="179">
        <f>ROUND(E30*H30,2)</f>
        <v>0</v>
      </c>
      <c r="J30" s="178"/>
      <c r="K30" s="179">
        <f>ROUND(E30*J30,2)</f>
        <v>0</v>
      </c>
      <c r="L30" s="179">
        <v>21</v>
      </c>
      <c r="M30" s="179">
        <f>G30*(1+L30/100)</f>
        <v>0</v>
      </c>
      <c r="N30" s="179">
        <v>0</v>
      </c>
      <c r="O30" s="179">
        <f>ROUND(E30*N30,2)</f>
        <v>0</v>
      </c>
      <c r="P30" s="179">
        <v>0</v>
      </c>
      <c r="Q30" s="179">
        <f>ROUND(E30*P30,2)</f>
        <v>0</v>
      </c>
      <c r="R30" s="179" t="s">
        <v>117</v>
      </c>
      <c r="S30" s="179" t="s">
        <v>104</v>
      </c>
      <c r="T30" s="180" t="s">
        <v>104</v>
      </c>
      <c r="U30" s="157">
        <v>4.8000000000000001E-2</v>
      </c>
      <c r="V30" s="157">
        <f>ROUND(E30*U30,2)</f>
        <v>0.28999999999999998</v>
      </c>
      <c r="W30" s="157"/>
      <c r="X30" s="157" t="s">
        <v>105</v>
      </c>
      <c r="Y30" s="148"/>
      <c r="Z30" s="148"/>
      <c r="AA30" s="148"/>
      <c r="AB30" s="148"/>
      <c r="AC30" s="148"/>
      <c r="AD30" s="148"/>
      <c r="AE30" s="148"/>
      <c r="AF30" s="148"/>
      <c r="AG30" s="148" t="s">
        <v>106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67">
        <v>13</v>
      </c>
      <c r="B31" s="168" t="s">
        <v>143</v>
      </c>
      <c r="C31" s="184" t="s">
        <v>144</v>
      </c>
      <c r="D31" s="169" t="s">
        <v>122</v>
      </c>
      <c r="E31" s="170">
        <v>5.9699999999999996E-3</v>
      </c>
      <c r="F31" s="171"/>
      <c r="G31" s="172">
        <f>ROUND(E31*F31,2)</f>
        <v>0</v>
      </c>
      <c r="H31" s="171"/>
      <c r="I31" s="172">
        <f>ROUND(E31*H31,2)</f>
        <v>0</v>
      </c>
      <c r="J31" s="171"/>
      <c r="K31" s="172">
        <f>ROUND(E31*J31,2)</f>
        <v>0</v>
      </c>
      <c r="L31" s="172">
        <v>21</v>
      </c>
      <c r="M31" s="172">
        <f>G31*(1+L31/100)</f>
        <v>0</v>
      </c>
      <c r="N31" s="172">
        <v>0</v>
      </c>
      <c r="O31" s="172">
        <f>ROUND(E31*N31,2)</f>
        <v>0</v>
      </c>
      <c r="P31" s="172">
        <v>0</v>
      </c>
      <c r="Q31" s="172">
        <f>ROUND(E31*P31,2)</f>
        <v>0</v>
      </c>
      <c r="R31" s="172" t="s">
        <v>117</v>
      </c>
      <c r="S31" s="172" t="s">
        <v>104</v>
      </c>
      <c r="T31" s="173" t="s">
        <v>104</v>
      </c>
      <c r="U31" s="157">
        <v>1.47</v>
      </c>
      <c r="V31" s="157">
        <f>ROUND(E31*U31,2)</f>
        <v>0.01</v>
      </c>
      <c r="W31" s="157"/>
      <c r="X31" s="157" t="s">
        <v>145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146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247" t="s">
        <v>147</v>
      </c>
      <c r="D32" s="248"/>
      <c r="E32" s="248"/>
      <c r="F32" s="248"/>
      <c r="G32" s="248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48"/>
      <c r="Z32" s="148"/>
      <c r="AA32" s="148"/>
      <c r="AB32" s="148"/>
      <c r="AC32" s="148"/>
      <c r="AD32" s="148"/>
      <c r="AE32" s="148"/>
      <c r="AF32" s="148"/>
      <c r="AG32" s="148" t="s">
        <v>108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x14ac:dyDescent="0.2">
      <c r="A33" s="161" t="s">
        <v>98</v>
      </c>
      <c r="B33" s="162" t="s">
        <v>62</v>
      </c>
      <c r="C33" s="183" t="s">
        <v>63</v>
      </c>
      <c r="D33" s="163"/>
      <c r="E33" s="164"/>
      <c r="F33" s="165"/>
      <c r="G33" s="165">
        <f>SUMIF(AG34:AG59,"&lt;&gt;NOR",G34:G59)</f>
        <v>0</v>
      </c>
      <c r="H33" s="165"/>
      <c r="I33" s="165">
        <f>SUM(I34:I59)</f>
        <v>0</v>
      </c>
      <c r="J33" s="165"/>
      <c r="K33" s="165">
        <f>SUM(K34:K59)</f>
        <v>0</v>
      </c>
      <c r="L33" s="165"/>
      <c r="M33" s="165">
        <f>SUM(M34:M59)</f>
        <v>0</v>
      </c>
      <c r="N33" s="165"/>
      <c r="O33" s="165">
        <f>SUM(O34:O59)</f>
        <v>0.02</v>
      </c>
      <c r="P33" s="165"/>
      <c r="Q33" s="165">
        <f>SUM(Q34:Q59)</f>
        <v>0</v>
      </c>
      <c r="R33" s="165"/>
      <c r="S33" s="165"/>
      <c r="T33" s="166"/>
      <c r="U33" s="160"/>
      <c r="V33" s="160">
        <f>SUM(V34:V59)</f>
        <v>17.919999999999998</v>
      </c>
      <c r="W33" s="160"/>
      <c r="X33" s="160"/>
      <c r="AG33" t="s">
        <v>99</v>
      </c>
    </row>
    <row r="34" spans="1:60" ht="22.5" outlineLevel="1" x14ac:dyDescent="0.2">
      <c r="A34" s="174">
        <v>14</v>
      </c>
      <c r="B34" s="175" t="s">
        <v>148</v>
      </c>
      <c r="C34" s="185" t="s">
        <v>149</v>
      </c>
      <c r="D34" s="176" t="s">
        <v>102</v>
      </c>
      <c r="E34" s="177">
        <v>2</v>
      </c>
      <c r="F34" s="178"/>
      <c r="G34" s="179">
        <f>ROUND(E34*F34,2)</f>
        <v>0</v>
      </c>
      <c r="H34" s="178"/>
      <c r="I34" s="179">
        <f>ROUND(E34*H34,2)</f>
        <v>0</v>
      </c>
      <c r="J34" s="178"/>
      <c r="K34" s="179">
        <f>ROUND(E34*J34,2)</f>
        <v>0</v>
      </c>
      <c r="L34" s="179">
        <v>21</v>
      </c>
      <c r="M34" s="179">
        <f>G34*(1+L34/100)</f>
        <v>0</v>
      </c>
      <c r="N34" s="179">
        <v>0</v>
      </c>
      <c r="O34" s="179">
        <f>ROUND(E34*N34,2)</f>
        <v>0</v>
      </c>
      <c r="P34" s="179">
        <v>0</v>
      </c>
      <c r="Q34" s="179">
        <f>ROUND(E34*P34,2)</f>
        <v>0</v>
      </c>
      <c r="R34" s="179" t="s">
        <v>117</v>
      </c>
      <c r="S34" s="179" t="s">
        <v>104</v>
      </c>
      <c r="T34" s="180" t="s">
        <v>104</v>
      </c>
      <c r="U34" s="157">
        <v>0.16145000000000001</v>
      </c>
      <c r="V34" s="157">
        <f>ROUND(E34*U34,2)</f>
        <v>0.32</v>
      </c>
      <c r="W34" s="157"/>
      <c r="X34" s="157" t="s">
        <v>105</v>
      </c>
      <c r="Y34" s="148"/>
      <c r="Z34" s="148"/>
      <c r="AA34" s="148"/>
      <c r="AB34" s="148"/>
      <c r="AC34" s="148"/>
      <c r="AD34" s="148"/>
      <c r="AE34" s="148"/>
      <c r="AF34" s="148"/>
      <c r="AG34" s="148" t="s">
        <v>106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ht="22.5" outlineLevel="1" x14ac:dyDescent="0.2">
      <c r="A35" s="167">
        <v>15</v>
      </c>
      <c r="B35" s="168" t="s">
        <v>150</v>
      </c>
      <c r="C35" s="184" t="s">
        <v>151</v>
      </c>
      <c r="D35" s="169" t="s">
        <v>130</v>
      </c>
      <c r="E35" s="170">
        <v>5</v>
      </c>
      <c r="F35" s="171"/>
      <c r="G35" s="172">
        <f>ROUND(E35*F35,2)</f>
        <v>0</v>
      </c>
      <c r="H35" s="171"/>
      <c r="I35" s="172">
        <f>ROUND(E35*H35,2)</f>
        <v>0</v>
      </c>
      <c r="J35" s="171"/>
      <c r="K35" s="172">
        <f>ROUND(E35*J35,2)</f>
        <v>0</v>
      </c>
      <c r="L35" s="172">
        <v>21</v>
      </c>
      <c r="M35" s="172">
        <f>G35*(1+L35/100)</f>
        <v>0</v>
      </c>
      <c r="N35" s="172">
        <v>7.3999999999999999E-4</v>
      </c>
      <c r="O35" s="172">
        <f>ROUND(E35*N35,2)</f>
        <v>0</v>
      </c>
      <c r="P35" s="172">
        <v>0</v>
      </c>
      <c r="Q35" s="172">
        <f>ROUND(E35*P35,2)</f>
        <v>0</v>
      </c>
      <c r="R35" s="172" t="s">
        <v>117</v>
      </c>
      <c r="S35" s="172" t="s">
        <v>104</v>
      </c>
      <c r="T35" s="173" t="s">
        <v>104</v>
      </c>
      <c r="U35" s="157">
        <v>0.68279999999999996</v>
      </c>
      <c r="V35" s="157">
        <f>ROUND(E35*U35,2)</f>
        <v>3.41</v>
      </c>
      <c r="W35" s="157"/>
      <c r="X35" s="157" t="s">
        <v>105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106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247" t="s">
        <v>152</v>
      </c>
      <c r="D36" s="248"/>
      <c r="E36" s="248"/>
      <c r="F36" s="248"/>
      <c r="G36" s="248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8"/>
      <c r="Z36" s="148"/>
      <c r="AA36" s="148"/>
      <c r="AB36" s="148"/>
      <c r="AC36" s="148"/>
      <c r="AD36" s="148"/>
      <c r="AE36" s="148"/>
      <c r="AF36" s="148"/>
      <c r="AG36" s="148" t="s">
        <v>108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251" t="s">
        <v>153</v>
      </c>
      <c r="D37" s="252"/>
      <c r="E37" s="252"/>
      <c r="F37" s="252"/>
      <c r="G37" s="252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133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251" t="s">
        <v>154</v>
      </c>
      <c r="D38" s="252"/>
      <c r="E38" s="252"/>
      <c r="F38" s="252"/>
      <c r="G38" s="252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133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86" t="s">
        <v>155</v>
      </c>
      <c r="D39" s="158"/>
      <c r="E39" s="159">
        <v>5</v>
      </c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156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ht="22.5" outlineLevel="1" x14ac:dyDescent="0.2">
      <c r="A40" s="167">
        <v>16</v>
      </c>
      <c r="B40" s="168" t="s">
        <v>157</v>
      </c>
      <c r="C40" s="184" t="s">
        <v>158</v>
      </c>
      <c r="D40" s="169" t="s">
        <v>130</v>
      </c>
      <c r="E40" s="170">
        <v>18</v>
      </c>
      <c r="F40" s="171"/>
      <c r="G40" s="172">
        <f>ROUND(E40*F40,2)</f>
        <v>0</v>
      </c>
      <c r="H40" s="171"/>
      <c r="I40" s="172">
        <f>ROUND(E40*H40,2)</f>
        <v>0</v>
      </c>
      <c r="J40" s="171"/>
      <c r="K40" s="172">
        <f>ROUND(E40*J40,2)</f>
        <v>0</v>
      </c>
      <c r="L40" s="172">
        <v>21</v>
      </c>
      <c r="M40" s="172">
        <f>G40*(1+L40/100)</f>
        <v>0</v>
      </c>
      <c r="N40" s="172">
        <v>4.4000000000000002E-4</v>
      </c>
      <c r="O40" s="172">
        <f>ROUND(E40*N40,2)</f>
        <v>0.01</v>
      </c>
      <c r="P40" s="172">
        <v>0</v>
      </c>
      <c r="Q40" s="172">
        <f>ROUND(E40*P40,2)</f>
        <v>0</v>
      </c>
      <c r="R40" s="172" t="s">
        <v>117</v>
      </c>
      <c r="S40" s="172" t="s">
        <v>104</v>
      </c>
      <c r="T40" s="173" t="s">
        <v>104</v>
      </c>
      <c r="U40" s="157">
        <v>0.25800000000000001</v>
      </c>
      <c r="V40" s="157">
        <f>ROUND(E40*U40,2)</f>
        <v>4.6399999999999997</v>
      </c>
      <c r="W40" s="157"/>
      <c r="X40" s="157" t="s">
        <v>105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106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247" t="s">
        <v>152</v>
      </c>
      <c r="D41" s="248"/>
      <c r="E41" s="248"/>
      <c r="F41" s="248"/>
      <c r="G41" s="248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8"/>
      <c r="Z41" s="148"/>
      <c r="AA41" s="148"/>
      <c r="AB41" s="148"/>
      <c r="AC41" s="148"/>
      <c r="AD41" s="148"/>
      <c r="AE41" s="148"/>
      <c r="AF41" s="148"/>
      <c r="AG41" s="148" t="s">
        <v>108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251" t="s">
        <v>159</v>
      </c>
      <c r="D42" s="252"/>
      <c r="E42" s="252"/>
      <c r="F42" s="252"/>
      <c r="G42" s="252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133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251" t="s">
        <v>154</v>
      </c>
      <c r="D43" s="252"/>
      <c r="E43" s="252"/>
      <c r="F43" s="252"/>
      <c r="G43" s="252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133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86" t="s">
        <v>160</v>
      </c>
      <c r="D44" s="158"/>
      <c r="E44" s="159">
        <v>12</v>
      </c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8"/>
      <c r="Z44" s="148"/>
      <c r="AA44" s="148"/>
      <c r="AB44" s="148"/>
      <c r="AC44" s="148"/>
      <c r="AD44" s="148"/>
      <c r="AE44" s="148"/>
      <c r="AF44" s="148"/>
      <c r="AG44" s="148" t="s">
        <v>156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86" t="s">
        <v>161</v>
      </c>
      <c r="D45" s="158"/>
      <c r="E45" s="159">
        <v>6</v>
      </c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156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ht="22.5" outlineLevel="1" x14ac:dyDescent="0.2">
      <c r="A46" s="167">
        <v>17</v>
      </c>
      <c r="B46" s="168" t="s">
        <v>162</v>
      </c>
      <c r="C46" s="184" t="s">
        <v>163</v>
      </c>
      <c r="D46" s="169" t="s">
        <v>130</v>
      </c>
      <c r="E46" s="170">
        <v>7</v>
      </c>
      <c r="F46" s="171"/>
      <c r="G46" s="172">
        <f>ROUND(E46*F46,2)</f>
        <v>0</v>
      </c>
      <c r="H46" s="171"/>
      <c r="I46" s="172">
        <f>ROUND(E46*H46,2)</f>
        <v>0</v>
      </c>
      <c r="J46" s="171"/>
      <c r="K46" s="172">
        <f>ROUND(E46*J46,2)</f>
        <v>0</v>
      </c>
      <c r="L46" s="172">
        <v>21</v>
      </c>
      <c r="M46" s="172">
        <f>G46*(1+L46/100)</f>
        <v>0</v>
      </c>
      <c r="N46" s="172">
        <v>7.2999999999999996E-4</v>
      </c>
      <c r="O46" s="172">
        <f>ROUND(E46*N46,2)</f>
        <v>0.01</v>
      </c>
      <c r="P46" s="172">
        <v>0</v>
      </c>
      <c r="Q46" s="172">
        <f>ROUND(E46*P46,2)</f>
        <v>0</v>
      </c>
      <c r="R46" s="172" t="s">
        <v>117</v>
      </c>
      <c r="S46" s="172" t="s">
        <v>104</v>
      </c>
      <c r="T46" s="173" t="s">
        <v>104</v>
      </c>
      <c r="U46" s="157">
        <v>0.33279999999999998</v>
      </c>
      <c r="V46" s="157">
        <f>ROUND(E46*U46,2)</f>
        <v>2.33</v>
      </c>
      <c r="W46" s="157"/>
      <c r="X46" s="157" t="s">
        <v>105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106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247" t="s">
        <v>164</v>
      </c>
      <c r="D47" s="248"/>
      <c r="E47" s="248"/>
      <c r="F47" s="248"/>
      <c r="G47" s="248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8"/>
      <c r="Z47" s="148"/>
      <c r="AA47" s="148"/>
      <c r="AB47" s="148"/>
      <c r="AC47" s="148"/>
      <c r="AD47" s="148"/>
      <c r="AE47" s="148"/>
      <c r="AF47" s="148"/>
      <c r="AG47" s="148" t="s">
        <v>108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251" t="s">
        <v>153</v>
      </c>
      <c r="D48" s="252"/>
      <c r="E48" s="252"/>
      <c r="F48" s="252"/>
      <c r="G48" s="252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133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251" t="s">
        <v>154</v>
      </c>
      <c r="D49" s="252"/>
      <c r="E49" s="252"/>
      <c r="F49" s="252"/>
      <c r="G49" s="252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8"/>
      <c r="Z49" s="148"/>
      <c r="AA49" s="148"/>
      <c r="AB49" s="148"/>
      <c r="AC49" s="148"/>
      <c r="AD49" s="148"/>
      <c r="AE49" s="148"/>
      <c r="AF49" s="148"/>
      <c r="AG49" s="148" t="s">
        <v>133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74">
        <v>18</v>
      </c>
      <c r="B50" s="175" t="s">
        <v>165</v>
      </c>
      <c r="C50" s="185" t="s">
        <v>166</v>
      </c>
      <c r="D50" s="176" t="s">
        <v>102</v>
      </c>
      <c r="E50" s="177">
        <v>9</v>
      </c>
      <c r="F50" s="178"/>
      <c r="G50" s="179">
        <f>ROUND(E50*F50,2)</f>
        <v>0</v>
      </c>
      <c r="H50" s="178"/>
      <c r="I50" s="179">
        <f>ROUND(E50*H50,2)</f>
        <v>0</v>
      </c>
      <c r="J50" s="178"/>
      <c r="K50" s="179">
        <f>ROUND(E50*J50,2)</f>
        <v>0</v>
      </c>
      <c r="L50" s="179">
        <v>21</v>
      </c>
      <c r="M50" s="179">
        <f>G50*(1+L50/100)</f>
        <v>0</v>
      </c>
      <c r="N50" s="179">
        <v>0</v>
      </c>
      <c r="O50" s="179">
        <f>ROUND(E50*N50,2)</f>
        <v>0</v>
      </c>
      <c r="P50" s="179">
        <v>0</v>
      </c>
      <c r="Q50" s="179">
        <f>ROUND(E50*P50,2)</f>
        <v>0</v>
      </c>
      <c r="R50" s="179" t="s">
        <v>117</v>
      </c>
      <c r="S50" s="179" t="s">
        <v>104</v>
      </c>
      <c r="T50" s="180" t="s">
        <v>104</v>
      </c>
      <c r="U50" s="157">
        <v>0.42499999999999999</v>
      </c>
      <c r="V50" s="157">
        <f>ROUND(E50*U50,2)</f>
        <v>3.83</v>
      </c>
      <c r="W50" s="157"/>
      <c r="X50" s="157" t="s">
        <v>105</v>
      </c>
      <c r="Y50" s="148"/>
      <c r="Z50" s="148"/>
      <c r="AA50" s="148"/>
      <c r="AB50" s="148"/>
      <c r="AC50" s="148"/>
      <c r="AD50" s="148"/>
      <c r="AE50" s="148"/>
      <c r="AF50" s="148"/>
      <c r="AG50" s="148" t="s">
        <v>106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74">
        <v>19</v>
      </c>
      <c r="B51" s="175" t="s">
        <v>167</v>
      </c>
      <c r="C51" s="185" t="s">
        <v>168</v>
      </c>
      <c r="D51" s="176" t="s">
        <v>102</v>
      </c>
      <c r="E51" s="177">
        <v>1</v>
      </c>
      <c r="F51" s="178"/>
      <c r="G51" s="179">
        <f>ROUND(E51*F51,2)</f>
        <v>0</v>
      </c>
      <c r="H51" s="178"/>
      <c r="I51" s="179">
        <f>ROUND(E51*H51,2)</f>
        <v>0</v>
      </c>
      <c r="J51" s="178"/>
      <c r="K51" s="179">
        <f>ROUND(E51*J51,2)</f>
        <v>0</v>
      </c>
      <c r="L51" s="179">
        <v>21</v>
      </c>
      <c r="M51" s="179">
        <f>G51*(1+L51/100)</f>
        <v>0</v>
      </c>
      <c r="N51" s="179">
        <v>1.8000000000000001E-4</v>
      </c>
      <c r="O51" s="179">
        <f>ROUND(E51*N51,2)</f>
        <v>0</v>
      </c>
      <c r="P51" s="179">
        <v>0</v>
      </c>
      <c r="Q51" s="179">
        <f>ROUND(E51*P51,2)</f>
        <v>0</v>
      </c>
      <c r="R51" s="179" t="s">
        <v>117</v>
      </c>
      <c r="S51" s="179" t="s">
        <v>104</v>
      </c>
      <c r="T51" s="180" t="s">
        <v>104</v>
      </c>
      <c r="U51" s="157">
        <v>0.16500000000000001</v>
      </c>
      <c r="V51" s="157">
        <f>ROUND(E51*U51,2)</f>
        <v>0.17</v>
      </c>
      <c r="W51" s="157"/>
      <c r="X51" s="157" t="s">
        <v>105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106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67">
        <v>20</v>
      </c>
      <c r="B52" s="168" t="s">
        <v>169</v>
      </c>
      <c r="C52" s="184" t="s">
        <v>170</v>
      </c>
      <c r="D52" s="169" t="s">
        <v>130</v>
      </c>
      <c r="E52" s="170">
        <v>30</v>
      </c>
      <c r="F52" s="171"/>
      <c r="G52" s="172">
        <f>ROUND(E52*F52,2)</f>
        <v>0</v>
      </c>
      <c r="H52" s="171"/>
      <c r="I52" s="172">
        <f>ROUND(E52*H52,2)</f>
        <v>0</v>
      </c>
      <c r="J52" s="171"/>
      <c r="K52" s="172">
        <f>ROUND(E52*J52,2)</f>
        <v>0</v>
      </c>
      <c r="L52" s="172">
        <v>21</v>
      </c>
      <c r="M52" s="172">
        <f>G52*(1+L52/100)</f>
        <v>0</v>
      </c>
      <c r="N52" s="172">
        <v>0</v>
      </c>
      <c r="O52" s="172">
        <f>ROUND(E52*N52,2)</f>
        <v>0</v>
      </c>
      <c r="P52" s="172">
        <v>0</v>
      </c>
      <c r="Q52" s="172">
        <f>ROUND(E52*P52,2)</f>
        <v>0</v>
      </c>
      <c r="R52" s="172" t="s">
        <v>117</v>
      </c>
      <c r="S52" s="172" t="s">
        <v>104</v>
      </c>
      <c r="T52" s="173" t="s">
        <v>104</v>
      </c>
      <c r="U52" s="157">
        <v>2.9000000000000001E-2</v>
      </c>
      <c r="V52" s="157">
        <f>ROUND(E52*U52,2)</f>
        <v>0.87</v>
      </c>
      <c r="W52" s="157"/>
      <c r="X52" s="157" t="s">
        <v>105</v>
      </c>
      <c r="Y52" s="148"/>
      <c r="Z52" s="148"/>
      <c r="AA52" s="148"/>
      <c r="AB52" s="148"/>
      <c r="AC52" s="148"/>
      <c r="AD52" s="148"/>
      <c r="AE52" s="148"/>
      <c r="AF52" s="148"/>
      <c r="AG52" s="148" t="s">
        <v>106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249" t="s">
        <v>171</v>
      </c>
      <c r="D53" s="250"/>
      <c r="E53" s="250"/>
      <c r="F53" s="250"/>
      <c r="G53" s="250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8"/>
      <c r="Z53" s="148"/>
      <c r="AA53" s="148"/>
      <c r="AB53" s="148"/>
      <c r="AC53" s="148"/>
      <c r="AD53" s="148"/>
      <c r="AE53" s="148"/>
      <c r="AF53" s="148"/>
      <c r="AG53" s="148" t="s">
        <v>133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186" t="s">
        <v>172</v>
      </c>
      <c r="D54" s="158"/>
      <c r="E54" s="159">
        <v>30</v>
      </c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8"/>
      <c r="Z54" s="148"/>
      <c r="AA54" s="148"/>
      <c r="AB54" s="148"/>
      <c r="AC54" s="148"/>
      <c r="AD54" s="148"/>
      <c r="AE54" s="148"/>
      <c r="AF54" s="148"/>
      <c r="AG54" s="148" t="s">
        <v>156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67">
        <v>21</v>
      </c>
      <c r="B55" s="168" t="s">
        <v>173</v>
      </c>
      <c r="C55" s="184" t="s">
        <v>174</v>
      </c>
      <c r="D55" s="169" t="s">
        <v>130</v>
      </c>
      <c r="E55" s="170">
        <v>30</v>
      </c>
      <c r="F55" s="171"/>
      <c r="G55" s="172">
        <f>ROUND(E55*F55,2)</f>
        <v>0</v>
      </c>
      <c r="H55" s="171"/>
      <c r="I55" s="172">
        <f>ROUND(E55*H55,2)</f>
        <v>0</v>
      </c>
      <c r="J55" s="171"/>
      <c r="K55" s="172">
        <f>ROUND(E55*J55,2)</f>
        <v>0</v>
      </c>
      <c r="L55" s="172">
        <v>21</v>
      </c>
      <c r="M55" s="172">
        <f>G55*(1+L55/100)</f>
        <v>0</v>
      </c>
      <c r="N55" s="172">
        <v>1.0000000000000001E-5</v>
      </c>
      <c r="O55" s="172">
        <f>ROUND(E55*N55,2)</f>
        <v>0</v>
      </c>
      <c r="P55" s="172">
        <v>0</v>
      </c>
      <c r="Q55" s="172">
        <f>ROUND(E55*P55,2)</f>
        <v>0</v>
      </c>
      <c r="R55" s="172" t="s">
        <v>117</v>
      </c>
      <c r="S55" s="172" t="s">
        <v>104</v>
      </c>
      <c r="T55" s="173" t="s">
        <v>104</v>
      </c>
      <c r="U55" s="157">
        <v>6.2E-2</v>
      </c>
      <c r="V55" s="157">
        <f>ROUND(E55*U55,2)</f>
        <v>1.86</v>
      </c>
      <c r="W55" s="157"/>
      <c r="X55" s="157" t="s">
        <v>105</v>
      </c>
      <c r="Y55" s="148"/>
      <c r="Z55" s="148"/>
      <c r="AA55" s="148"/>
      <c r="AB55" s="148"/>
      <c r="AC55" s="148"/>
      <c r="AD55" s="148"/>
      <c r="AE55" s="148"/>
      <c r="AF55" s="148"/>
      <c r="AG55" s="148" t="s">
        <v>106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249" t="s">
        <v>175</v>
      </c>
      <c r="D56" s="250"/>
      <c r="E56" s="250"/>
      <c r="F56" s="250"/>
      <c r="G56" s="250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133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ht="33.75" outlineLevel="1" x14ac:dyDescent="0.2">
      <c r="A57" s="174">
        <v>22</v>
      </c>
      <c r="B57" s="175" t="s">
        <v>176</v>
      </c>
      <c r="C57" s="185" t="s">
        <v>177</v>
      </c>
      <c r="D57" s="176" t="s">
        <v>102</v>
      </c>
      <c r="E57" s="177">
        <v>2</v>
      </c>
      <c r="F57" s="178"/>
      <c r="G57" s="179">
        <f>ROUND(E57*F57,2)</f>
        <v>0</v>
      </c>
      <c r="H57" s="178"/>
      <c r="I57" s="179">
        <f>ROUND(E57*H57,2)</f>
        <v>0</v>
      </c>
      <c r="J57" s="178"/>
      <c r="K57" s="179">
        <f>ROUND(E57*J57,2)</f>
        <v>0</v>
      </c>
      <c r="L57" s="179">
        <v>21</v>
      </c>
      <c r="M57" s="179">
        <f>G57*(1+L57/100)</f>
        <v>0</v>
      </c>
      <c r="N57" s="179">
        <v>2.3000000000000001E-4</v>
      </c>
      <c r="O57" s="179">
        <f>ROUND(E57*N57,2)</f>
        <v>0</v>
      </c>
      <c r="P57" s="179">
        <v>0</v>
      </c>
      <c r="Q57" s="179">
        <f>ROUND(E57*P57,2)</f>
        <v>0</v>
      </c>
      <c r="R57" s="179" t="s">
        <v>117</v>
      </c>
      <c r="S57" s="179" t="s">
        <v>104</v>
      </c>
      <c r="T57" s="180" t="s">
        <v>104</v>
      </c>
      <c r="U57" s="157">
        <v>0.23699999999999999</v>
      </c>
      <c r="V57" s="157">
        <f>ROUND(E57*U57,2)</f>
        <v>0.47</v>
      </c>
      <c r="W57" s="157"/>
      <c r="X57" s="157" t="s">
        <v>105</v>
      </c>
      <c r="Y57" s="148"/>
      <c r="Z57" s="148"/>
      <c r="AA57" s="148"/>
      <c r="AB57" s="148"/>
      <c r="AC57" s="148"/>
      <c r="AD57" s="148"/>
      <c r="AE57" s="148"/>
      <c r="AF57" s="148"/>
      <c r="AG57" s="148" t="s">
        <v>106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67">
        <v>23</v>
      </c>
      <c r="B58" s="168" t="s">
        <v>178</v>
      </c>
      <c r="C58" s="184" t="s">
        <v>179</v>
      </c>
      <c r="D58" s="169" t="s">
        <v>122</v>
      </c>
      <c r="E58" s="170">
        <v>1.7670000000000002E-2</v>
      </c>
      <c r="F58" s="171"/>
      <c r="G58" s="172">
        <f>ROUND(E58*F58,2)</f>
        <v>0</v>
      </c>
      <c r="H58" s="171"/>
      <c r="I58" s="172">
        <f>ROUND(E58*H58,2)</f>
        <v>0</v>
      </c>
      <c r="J58" s="171"/>
      <c r="K58" s="172">
        <f>ROUND(E58*J58,2)</f>
        <v>0</v>
      </c>
      <c r="L58" s="172">
        <v>21</v>
      </c>
      <c r="M58" s="172">
        <f>G58*(1+L58/100)</f>
        <v>0</v>
      </c>
      <c r="N58" s="172">
        <v>0</v>
      </c>
      <c r="O58" s="172">
        <f>ROUND(E58*N58,2)</f>
        <v>0</v>
      </c>
      <c r="P58" s="172">
        <v>0</v>
      </c>
      <c r="Q58" s="172">
        <f>ROUND(E58*P58,2)</f>
        <v>0</v>
      </c>
      <c r="R58" s="172" t="s">
        <v>117</v>
      </c>
      <c r="S58" s="172" t="s">
        <v>104</v>
      </c>
      <c r="T58" s="173" t="s">
        <v>104</v>
      </c>
      <c r="U58" s="157">
        <v>1.327</v>
      </c>
      <c r="V58" s="157">
        <f>ROUND(E58*U58,2)</f>
        <v>0.02</v>
      </c>
      <c r="W58" s="157"/>
      <c r="X58" s="157" t="s">
        <v>145</v>
      </c>
      <c r="Y58" s="148"/>
      <c r="Z58" s="148"/>
      <c r="AA58" s="148"/>
      <c r="AB58" s="148"/>
      <c r="AC58" s="148"/>
      <c r="AD58" s="148"/>
      <c r="AE58" s="148"/>
      <c r="AF58" s="148"/>
      <c r="AG58" s="148" t="s">
        <v>146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247" t="s">
        <v>180</v>
      </c>
      <c r="D59" s="248"/>
      <c r="E59" s="248"/>
      <c r="F59" s="248"/>
      <c r="G59" s="248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8"/>
      <c r="Z59" s="148"/>
      <c r="AA59" s="148"/>
      <c r="AB59" s="148"/>
      <c r="AC59" s="148"/>
      <c r="AD59" s="148"/>
      <c r="AE59" s="148"/>
      <c r="AF59" s="148"/>
      <c r="AG59" s="148" t="s">
        <v>108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x14ac:dyDescent="0.2">
      <c r="A60" s="161" t="s">
        <v>98</v>
      </c>
      <c r="B60" s="162" t="s">
        <v>64</v>
      </c>
      <c r="C60" s="183" t="s">
        <v>65</v>
      </c>
      <c r="D60" s="163"/>
      <c r="E60" s="164"/>
      <c r="F60" s="165"/>
      <c r="G60" s="165">
        <f>SUMIF(AG61:AG71,"&lt;&gt;NOR",G61:G71)</f>
        <v>0</v>
      </c>
      <c r="H60" s="165"/>
      <c r="I60" s="165">
        <f>SUM(I61:I71)</f>
        <v>0</v>
      </c>
      <c r="J60" s="165"/>
      <c r="K60" s="165">
        <f>SUM(K61:K71)</f>
        <v>0</v>
      </c>
      <c r="L60" s="165"/>
      <c r="M60" s="165">
        <f>SUM(M61:M71)</f>
        <v>0</v>
      </c>
      <c r="N60" s="165"/>
      <c r="O60" s="165">
        <f>SUM(O61:O71)</f>
        <v>0.09</v>
      </c>
      <c r="P60" s="165"/>
      <c r="Q60" s="165">
        <f>SUM(Q61:Q71)</f>
        <v>0</v>
      </c>
      <c r="R60" s="165"/>
      <c r="S60" s="165"/>
      <c r="T60" s="166"/>
      <c r="U60" s="160"/>
      <c r="V60" s="160">
        <f>SUM(V61:V71)</f>
        <v>10.33</v>
      </c>
      <c r="W60" s="160"/>
      <c r="X60" s="160"/>
      <c r="AG60" t="s">
        <v>99</v>
      </c>
    </row>
    <row r="61" spans="1:60" outlineLevel="1" x14ac:dyDescent="0.2">
      <c r="A61" s="174">
        <v>24</v>
      </c>
      <c r="B61" s="175" t="s">
        <v>181</v>
      </c>
      <c r="C61" s="185" t="s">
        <v>182</v>
      </c>
      <c r="D61" s="176" t="s">
        <v>116</v>
      </c>
      <c r="E61" s="177">
        <v>1</v>
      </c>
      <c r="F61" s="178"/>
      <c r="G61" s="179">
        <f>ROUND(E61*F61,2)</f>
        <v>0</v>
      </c>
      <c r="H61" s="178"/>
      <c r="I61" s="179">
        <f>ROUND(E61*H61,2)</f>
        <v>0</v>
      </c>
      <c r="J61" s="178"/>
      <c r="K61" s="179">
        <f>ROUND(E61*J61,2)</f>
        <v>0</v>
      </c>
      <c r="L61" s="179">
        <v>21</v>
      </c>
      <c r="M61" s="179">
        <f>G61*(1+L61/100)</f>
        <v>0</v>
      </c>
      <c r="N61" s="179">
        <v>8.8999999999999995E-4</v>
      </c>
      <c r="O61" s="179">
        <f>ROUND(E61*N61,2)</f>
        <v>0</v>
      </c>
      <c r="P61" s="179">
        <v>0</v>
      </c>
      <c r="Q61" s="179">
        <f>ROUND(E61*P61,2)</f>
        <v>0</v>
      </c>
      <c r="R61" s="179" t="s">
        <v>117</v>
      </c>
      <c r="S61" s="179" t="s">
        <v>104</v>
      </c>
      <c r="T61" s="180" t="s">
        <v>104</v>
      </c>
      <c r="U61" s="157">
        <v>1.1200000000000001</v>
      </c>
      <c r="V61" s="157">
        <f>ROUND(E61*U61,2)</f>
        <v>1.1200000000000001</v>
      </c>
      <c r="W61" s="157"/>
      <c r="X61" s="157" t="s">
        <v>105</v>
      </c>
      <c r="Y61" s="148"/>
      <c r="Z61" s="148"/>
      <c r="AA61" s="148"/>
      <c r="AB61" s="148"/>
      <c r="AC61" s="148"/>
      <c r="AD61" s="148"/>
      <c r="AE61" s="148"/>
      <c r="AF61" s="148"/>
      <c r="AG61" s="148" t="s">
        <v>106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67">
        <v>25</v>
      </c>
      <c r="B62" s="168" t="s">
        <v>183</v>
      </c>
      <c r="C62" s="184" t="s">
        <v>184</v>
      </c>
      <c r="D62" s="169" t="s">
        <v>116</v>
      </c>
      <c r="E62" s="170">
        <v>4</v>
      </c>
      <c r="F62" s="171"/>
      <c r="G62" s="172">
        <f>ROUND(E62*F62,2)</f>
        <v>0</v>
      </c>
      <c r="H62" s="171"/>
      <c r="I62" s="172">
        <f>ROUND(E62*H62,2)</f>
        <v>0</v>
      </c>
      <c r="J62" s="171"/>
      <c r="K62" s="172">
        <f>ROUND(E62*J62,2)</f>
        <v>0</v>
      </c>
      <c r="L62" s="172">
        <v>21</v>
      </c>
      <c r="M62" s="172">
        <f>G62*(1+L62/100)</f>
        <v>0</v>
      </c>
      <c r="N62" s="172">
        <v>1.41E-3</v>
      </c>
      <c r="O62" s="172">
        <f>ROUND(E62*N62,2)</f>
        <v>0.01</v>
      </c>
      <c r="P62" s="172">
        <v>0</v>
      </c>
      <c r="Q62" s="172">
        <f>ROUND(E62*P62,2)</f>
        <v>0</v>
      </c>
      <c r="R62" s="172" t="s">
        <v>117</v>
      </c>
      <c r="S62" s="172" t="s">
        <v>104</v>
      </c>
      <c r="T62" s="173" t="s">
        <v>104</v>
      </c>
      <c r="U62" s="157">
        <v>1.575</v>
      </c>
      <c r="V62" s="157">
        <f>ROUND(E62*U62,2)</f>
        <v>6.3</v>
      </c>
      <c r="W62" s="157"/>
      <c r="X62" s="157" t="s">
        <v>105</v>
      </c>
      <c r="Y62" s="148"/>
      <c r="Z62" s="148"/>
      <c r="AA62" s="148"/>
      <c r="AB62" s="148"/>
      <c r="AC62" s="148"/>
      <c r="AD62" s="148"/>
      <c r="AE62" s="148"/>
      <c r="AF62" s="148"/>
      <c r="AG62" s="148" t="s">
        <v>106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249" t="s">
        <v>185</v>
      </c>
      <c r="D63" s="250"/>
      <c r="E63" s="250"/>
      <c r="F63" s="250"/>
      <c r="G63" s="250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8"/>
      <c r="Z63" s="148"/>
      <c r="AA63" s="148"/>
      <c r="AB63" s="148"/>
      <c r="AC63" s="148"/>
      <c r="AD63" s="148"/>
      <c r="AE63" s="148"/>
      <c r="AF63" s="148"/>
      <c r="AG63" s="148" t="s">
        <v>133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74">
        <v>26</v>
      </c>
      <c r="B64" s="175" t="s">
        <v>186</v>
      </c>
      <c r="C64" s="185" t="s">
        <v>187</v>
      </c>
      <c r="D64" s="176" t="s">
        <v>116</v>
      </c>
      <c r="E64" s="177">
        <v>8</v>
      </c>
      <c r="F64" s="178"/>
      <c r="G64" s="179">
        <f t="shared" ref="G64:G70" si="0">ROUND(E64*F64,2)</f>
        <v>0</v>
      </c>
      <c r="H64" s="178"/>
      <c r="I64" s="179">
        <f t="shared" ref="I64:I70" si="1">ROUND(E64*H64,2)</f>
        <v>0</v>
      </c>
      <c r="J64" s="178"/>
      <c r="K64" s="179">
        <f t="shared" ref="K64:K70" si="2">ROUND(E64*J64,2)</f>
        <v>0</v>
      </c>
      <c r="L64" s="179">
        <v>21</v>
      </c>
      <c r="M64" s="179">
        <f t="shared" ref="M64:M70" si="3">G64*(1+L64/100)</f>
        <v>0</v>
      </c>
      <c r="N64" s="179">
        <v>2.4000000000000001E-4</v>
      </c>
      <c r="O64" s="179">
        <f t="shared" ref="O64:O70" si="4">ROUND(E64*N64,2)</f>
        <v>0</v>
      </c>
      <c r="P64" s="179">
        <v>0</v>
      </c>
      <c r="Q64" s="179">
        <f t="shared" ref="Q64:Q70" si="5">ROUND(E64*P64,2)</f>
        <v>0</v>
      </c>
      <c r="R64" s="179" t="s">
        <v>117</v>
      </c>
      <c r="S64" s="179" t="s">
        <v>104</v>
      </c>
      <c r="T64" s="180" t="s">
        <v>104</v>
      </c>
      <c r="U64" s="157">
        <v>0.124</v>
      </c>
      <c r="V64" s="157">
        <f t="shared" ref="V64:V70" si="6">ROUND(E64*U64,2)</f>
        <v>0.99</v>
      </c>
      <c r="W64" s="157"/>
      <c r="X64" s="157" t="s">
        <v>105</v>
      </c>
      <c r="Y64" s="148"/>
      <c r="Z64" s="148"/>
      <c r="AA64" s="148"/>
      <c r="AB64" s="148"/>
      <c r="AC64" s="148"/>
      <c r="AD64" s="148"/>
      <c r="AE64" s="148"/>
      <c r="AF64" s="148"/>
      <c r="AG64" s="148" t="s">
        <v>106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74">
        <v>27</v>
      </c>
      <c r="B65" s="175" t="s">
        <v>188</v>
      </c>
      <c r="C65" s="185" t="s">
        <v>189</v>
      </c>
      <c r="D65" s="176" t="s">
        <v>102</v>
      </c>
      <c r="E65" s="177">
        <v>4</v>
      </c>
      <c r="F65" s="178"/>
      <c r="G65" s="179">
        <f t="shared" si="0"/>
        <v>0</v>
      </c>
      <c r="H65" s="178"/>
      <c r="I65" s="179">
        <f t="shared" si="1"/>
        <v>0</v>
      </c>
      <c r="J65" s="178"/>
      <c r="K65" s="179">
        <f t="shared" si="2"/>
        <v>0</v>
      </c>
      <c r="L65" s="179">
        <v>21</v>
      </c>
      <c r="M65" s="179">
        <f t="shared" si="3"/>
        <v>0</v>
      </c>
      <c r="N65" s="179">
        <v>4.0000000000000003E-5</v>
      </c>
      <c r="O65" s="179">
        <f t="shared" si="4"/>
        <v>0</v>
      </c>
      <c r="P65" s="179">
        <v>0</v>
      </c>
      <c r="Q65" s="179">
        <f t="shared" si="5"/>
        <v>0</v>
      </c>
      <c r="R65" s="179" t="s">
        <v>117</v>
      </c>
      <c r="S65" s="179" t="s">
        <v>104</v>
      </c>
      <c r="T65" s="180" t="s">
        <v>104</v>
      </c>
      <c r="U65" s="157">
        <v>0.44500000000000001</v>
      </c>
      <c r="V65" s="157">
        <f t="shared" si="6"/>
        <v>1.78</v>
      </c>
      <c r="W65" s="157"/>
      <c r="X65" s="157" t="s">
        <v>105</v>
      </c>
      <c r="Y65" s="148"/>
      <c r="Z65" s="148"/>
      <c r="AA65" s="148"/>
      <c r="AB65" s="148"/>
      <c r="AC65" s="148"/>
      <c r="AD65" s="148"/>
      <c r="AE65" s="148"/>
      <c r="AF65" s="148"/>
      <c r="AG65" s="148" t="s">
        <v>106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ht="22.5" outlineLevel="1" x14ac:dyDescent="0.2">
      <c r="A66" s="174">
        <v>28</v>
      </c>
      <c r="B66" s="175" t="s">
        <v>190</v>
      </c>
      <c r="C66" s="185" t="s">
        <v>191</v>
      </c>
      <c r="D66" s="176" t="s">
        <v>102</v>
      </c>
      <c r="E66" s="177">
        <v>4</v>
      </c>
      <c r="F66" s="178"/>
      <c r="G66" s="179">
        <f t="shared" si="0"/>
        <v>0</v>
      </c>
      <c r="H66" s="178"/>
      <c r="I66" s="179">
        <f t="shared" si="1"/>
        <v>0</v>
      </c>
      <c r="J66" s="178"/>
      <c r="K66" s="179">
        <f t="shared" si="2"/>
        <v>0</v>
      </c>
      <c r="L66" s="179">
        <v>21</v>
      </c>
      <c r="M66" s="179">
        <f t="shared" si="3"/>
        <v>0</v>
      </c>
      <c r="N66" s="179">
        <v>1E-3</v>
      </c>
      <c r="O66" s="179">
        <f t="shared" si="4"/>
        <v>0</v>
      </c>
      <c r="P66" s="179">
        <v>0</v>
      </c>
      <c r="Q66" s="179">
        <f t="shared" si="5"/>
        <v>0</v>
      </c>
      <c r="R66" s="179" t="s">
        <v>192</v>
      </c>
      <c r="S66" s="179" t="s">
        <v>104</v>
      </c>
      <c r="T66" s="180" t="s">
        <v>104</v>
      </c>
      <c r="U66" s="157">
        <v>0</v>
      </c>
      <c r="V66" s="157">
        <f t="shared" si="6"/>
        <v>0</v>
      </c>
      <c r="W66" s="157"/>
      <c r="X66" s="157" t="s">
        <v>193</v>
      </c>
      <c r="Y66" s="148"/>
      <c r="Z66" s="148"/>
      <c r="AA66" s="148"/>
      <c r="AB66" s="148"/>
      <c r="AC66" s="148"/>
      <c r="AD66" s="148"/>
      <c r="AE66" s="148"/>
      <c r="AF66" s="148"/>
      <c r="AG66" s="148" t="s">
        <v>194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74">
        <v>29</v>
      </c>
      <c r="B67" s="175" t="s">
        <v>195</v>
      </c>
      <c r="C67" s="185" t="s">
        <v>196</v>
      </c>
      <c r="D67" s="176" t="s">
        <v>102</v>
      </c>
      <c r="E67" s="177">
        <v>1</v>
      </c>
      <c r="F67" s="178"/>
      <c r="G67" s="179">
        <f t="shared" si="0"/>
        <v>0</v>
      </c>
      <c r="H67" s="178"/>
      <c r="I67" s="179">
        <f t="shared" si="1"/>
        <v>0</v>
      </c>
      <c r="J67" s="178"/>
      <c r="K67" s="179">
        <f t="shared" si="2"/>
        <v>0</v>
      </c>
      <c r="L67" s="179">
        <v>21</v>
      </c>
      <c r="M67" s="179">
        <f t="shared" si="3"/>
        <v>0</v>
      </c>
      <c r="N67" s="179">
        <v>2.5000000000000001E-3</v>
      </c>
      <c r="O67" s="179">
        <f t="shared" si="4"/>
        <v>0</v>
      </c>
      <c r="P67" s="179">
        <v>0</v>
      </c>
      <c r="Q67" s="179">
        <f t="shared" si="5"/>
        <v>0</v>
      </c>
      <c r="R67" s="179" t="s">
        <v>192</v>
      </c>
      <c r="S67" s="179" t="s">
        <v>104</v>
      </c>
      <c r="T67" s="180" t="s">
        <v>104</v>
      </c>
      <c r="U67" s="157">
        <v>0</v>
      </c>
      <c r="V67" s="157">
        <f t="shared" si="6"/>
        <v>0</v>
      </c>
      <c r="W67" s="157"/>
      <c r="X67" s="157" t="s">
        <v>193</v>
      </c>
      <c r="Y67" s="148"/>
      <c r="Z67" s="148"/>
      <c r="AA67" s="148"/>
      <c r="AB67" s="148"/>
      <c r="AC67" s="148"/>
      <c r="AD67" s="148"/>
      <c r="AE67" s="148"/>
      <c r="AF67" s="148"/>
      <c r="AG67" s="148" t="s">
        <v>194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ht="22.5" outlineLevel="1" x14ac:dyDescent="0.2">
      <c r="A68" s="174">
        <v>30</v>
      </c>
      <c r="B68" s="175" t="s">
        <v>197</v>
      </c>
      <c r="C68" s="185" t="s">
        <v>198</v>
      </c>
      <c r="D68" s="176" t="s">
        <v>102</v>
      </c>
      <c r="E68" s="177">
        <v>4</v>
      </c>
      <c r="F68" s="178"/>
      <c r="G68" s="179">
        <f t="shared" si="0"/>
        <v>0</v>
      </c>
      <c r="H68" s="178"/>
      <c r="I68" s="179">
        <f t="shared" si="1"/>
        <v>0</v>
      </c>
      <c r="J68" s="178"/>
      <c r="K68" s="179">
        <f t="shared" si="2"/>
        <v>0</v>
      </c>
      <c r="L68" s="179">
        <v>21</v>
      </c>
      <c r="M68" s="179">
        <f t="shared" si="3"/>
        <v>0</v>
      </c>
      <c r="N68" s="179">
        <v>1.55E-2</v>
      </c>
      <c r="O68" s="179">
        <f t="shared" si="4"/>
        <v>0.06</v>
      </c>
      <c r="P68" s="179">
        <v>0</v>
      </c>
      <c r="Q68" s="179">
        <f t="shared" si="5"/>
        <v>0</v>
      </c>
      <c r="R68" s="179" t="s">
        <v>192</v>
      </c>
      <c r="S68" s="179" t="s">
        <v>104</v>
      </c>
      <c r="T68" s="180" t="s">
        <v>104</v>
      </c>
      <c r="U68" s="157">
        <v>0</v>
      </c>
      <c r="V68" s="157">
        <f t="shared" si="6"/>
        <v>0</v>
      </c>
      <c r="W68" s="157"/>
      <c r="X68" s="157" t="s">
        <v>193</v>
      </c>
      <c r="Y68" s="148"/>
      <c r="Z68" s="148"/>
      <c r="AA68" s="148"/>
      <c r="AB68" s="148"/>
      <c r="AC68" s="148"/>
      <c r="AD68" s="148"/>
      <c r="AE68" s="148"/>
      <c r="AF68" s="148"/>
      <c r="AG68" s="148" t="s">
        <v>194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ht="22.5" outlineLevel="1" x14ac:dyDescent="0.2">
      <c r="A69" s="174">
        <v>31</v>
      </c>
      <c r="B69" s="175" t="s">
        <v>199</v>
      </c>
      <c r="C69" s="185" t="s">
        <v>200</v>
      </c>
      <c r="D69" s="176" t="s">
        <v>102</v>
      </c>
      <c r="E69" s="177">
        <v>1</v>
      </c>
      <c r="F69" s="178"/>
      <c r="G69" s="179">
        <f t="shared" si="0"/>
        <v>0</v>
      </c>
      <c r="H69" s="178"/>
      <c r="I69" s="179">
        <f t="shared" si="1"/>
        <v>0</v>
      </c>
      <c r="J69" s="178"/>
      <c r="K69" s="179">
        <f t="shared" si="2"/>
        <v>0</v>
      </c>
      <c r="L69" s="179">
        <v>21</v>
      </c>
      <c r="M69" s="179">
        <f t="shared" si="3"/>
        <v>0</v>
      </c>
      <c r="N69" s="179">
        <v>1.55E-2</v>
      </c>
      <c r="O69" s="179">
        <f t="shared" si="4"/>
        <v>0.02</v>
      </c>
      <c r="P69" s="179">
        <v>0</v>
      </c>
      <c r="Q69" s="179">
        <f t="shared" si="5"/>
        <v>0</v>
      </c>
      <c r="R69" s="179" t="s">
        <v>192</v>
      </c>
      <c r="S69" s="179" t="s">
        <v>104</v>
      </c>
      <c r="T69" s="180" t="s">
        <v>104</v>
      </c>
      <c r="U69" s="157">
        <v>0</v>
      </c>
      <c r="V69" s="157">
        <f t="shared" si="6"/>
        <v>0</v>
      </c>
      <c r="W69" s="157"/>
      <c r="X69" s="157" t="s">
        <v>193</v>
      </c>
      <c r="Y69" s="148"/>
      <c r="Z69" s="148"/>
      <c r="AA69" s="148"/>
      <c r="AB69" s="148"/>
      <c r="AC69" s="148"/>
      <c r="AD69" s="148"/>
      <c r="AE69" s="148"/>
      <c r="AF69" s="148"/>
      <c r="AG69" s="148" t="s">
        <v>194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67">
        <v>32</v>
      </c>
      <c r="B70" s="168" t="s">
        <v>201</v>
      </c>
      <c r="C70" s="184" t="s">
        <v>202</v>
      </c>
      <c r="D70" s="169" t="s">
        <v>122</v>
      </c>
      <c r="E70" s="170">
        <v>9.2609999999999998E-2</v>
      </c>
      <c r="F70" s="171"/>
      <c r="G70" s="172">
        <f t="shared" si="0"/>
        <v>0</v>
      </c>
      <c r="H70" s="171"/>
      <c r="I70" s="172">
        <f t="shared" si="1"/>
        <v>0</v>
      </c>
      <c r="J70" s="171"/>
      <c r="K70" s="172">
        <f t="shared" si="2"/>
        <v>0</v>
      </c>
      <c r="L70" s="172">
        <v>21</v>
      </c>
      <c r="M70" s="172">
        <f t="shared" si="3"/>
        <v>0</v>
      </c>
      <c r="N70" s="172">
        <v>0</v>
      </c>
      <c r="O70" s="172">
        <f t="shared" si="4"/>
        <v>0</v>
      </c>
      <c r="P70" s="172">
        <v>0</v>
      </c>
      <c r="Q70" s="172">
        <f t="shared" si="5"/>
        <v>0</v>
      </c>
      <c r="R70" s="172" t="s">
        <v>117</v>
      </c>
      <c r="S70" s="172" t="s">
        <v>104</v>
      </c>
      <c r="T70" s="173" t="s">
        <v>104</v>
      </c>
      <c r="U70" s="157">
        <v>1.5169999999999999</v>
      </c>
      <c r="V70" s="157">
        <f t="shared" si="6"/>
        <v>0.14000000000000001</v>
      </c>
      <c r="W70" s="157"/>
      <c r="X70" s="157" t="s">
        <v>145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146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247" t="s">
        <v>180</v>
      </c>
      <c r="D71" s="248"/>
      <c r="E71" s="248"/>
      <c r="F71" s="248"/>
      <c r="G71" s="248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8"/>
      <c r="Z71" s="148"/>
      <c r="AA71" s="148"/>
      <c r="AB71" s="148"/>
      <c r="AC71" s="148"/>
      <c r="AD71" s="148"/>
      <c r="AE71" s="148"/>
      <c r="AF71" s="148"/>
      <c r="AG71" s="148" t="s">
        <v>108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x14ac:dyDescent="0.2">
      <c r="A72" s="161" t="s">
        <v>98</v>
      </c>
      <c r="B72" s="162" t="s">
        <v>66</v>
      </c>
      <c r="C72" s="183" t="s">
        <v>67</v>
      </c>
      <c r="D72" s="163"/>
      <c r="E72" s="164"/>
      <c r="F72" s="165"/>
      <c r="G72" s="165">
        <f>SUMIF(AG73:AG77,"&lt;&gt;NOR",G73:G77)</f>
        <v>0</v>
      </c>
      <c r="H72" s="165"/>
      <c r="I72" s="165">
        <f>SUM(I73:I77)</f>
        <v>0</v>
      </c>
      <c r="J72" s="165"/>
      <c r="K72" s="165">
        <f>SUM(K73:K77)</f>
        <v>0</v>
      </c>
      <c r="L72" s="165"/>
      <c r="M72" s="165">
        <f>SUM(M73:M77)</f>
        <v>0</v>
      </c>
      <c r="N72" s="165"/>
      <c r="O72" s="165">
        <f>SUM(O73:O77)</f>
        <v>0.01</v>
      </c>
      <c r="P72" s="165"/>
      <c r="Q72" s="165">
        <f>SUM(Q73:Q77)</f>
        <v>0</v>
      </c>
      <c r="R72" s="165"/>
      <c r="S72" s="165"/>
      <c r="T72" s="166"/>
      <c r="U72" s="160"/>
      <c r="V72" s="160">
        <f>SUM(V73:V77)</f>
        <v>1.92</v>
      </c>
      <c r="W72" s="160"/>
      <c r="X72" s="160"/>
      <c r="AG72" t="s">
        <v>99</v>
      </c>
    </row>
    <row r="73" spans="1:60" ht="45" outlineLevel="1" x14ac:dyDescent="0.2">
      <c r="A73" s="167">
        <v>33</v>
      </c>
      <c r="B73" s="168" t="s">
        <v>203</v>
      </c>
      <c r="C73" s="184" t="s">
        <v>204</v>
      </c>
      <c r="D73" s="169" t="s">
        <v>116</v>
      </c>
      <c r="E73" s="170">
        <v>1</v>
      </c>
      <c r="F73" s="171"/>
      <c r="G73" s="172">
        <f>ROUND(E73*F73,2)</f>
        <v>0</v>
      </c>
      <c r="H73" s="171"/>
      <c r="I73" s="172">
        <f>ROUND(E73*H73,2)</f>
        <v>0</v>
      </c>
      <c r="J73" s="171"/>
      <c r="K73" s="172">
        <f>ROUND(E73*J73,2)</f>
        <v>0</v>
      </c>
      <c r="L73" s="172">
        <v>21</v>
      </c>
      <c r="M73" s="172">
        <f>G73*(1+L73/100)</f>
        <v>0</v>
      </c>
      <c r="N73" s="172">
        <v>1.2970000000000001E-2</v>
      </c>
      <c r="O73" s="172">
        <f>ROUND(E73*N73,2)</f>
        <v>0.01</v>
      </c>
      <c r="P73" s="172">
        <v>0</v>
      </c>
      <c r="Q73" s="172">
        <f>ROUND(E73*P73,2)</f>
        <v>0</v>
      </c>
      <c r="R73" s="172" t="s">
        <v>117</v>
      </c>
      <c r="S73" s="172" t="s">
        <v>104</v>
      </c>
      <c r="T73" s="173" t="s">
        <v>104</v>
      </c>
      <c r="U73" s="157">
        <v>1.9</v>
      </c>
      <c r="V73" s="157">
        <f>ROUND(E73*U73,2)</f>
        <v>1.9</v>
      </c>
      <c r="W73" s="157"/>
      <c r="X73" s="157" t="s">
        <v>105</v>
      </c>
      <c r="Y73" s="148"/>
      <c r="Z73" s="148"/>
      <c r="AA73" s="148"/>
      <c r="AB73" s="148"/>
      <c r="AC73" s="148"/>
      <c r="AD73" s="148"/>
      <c r="AE73" s="148"/>
      <c r="AF73" s="148"/>
      <c r="AG73" s="148" t="s">
        <v>106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249" t="s">
        <v>205</v>
      </c>
      <c r="D74" s="250"/>
      <c r="E74" s="250"/>
      <c r="F74" s="250"/>
      <c r="G74" s="250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48"/>
      <c r="Z74" s="148"/>
      <c r="AA74" s="148"/>
      <c r="AB74" s="148"/>
      <c r="AC74" s="148"/>
      <c r="AD74" s="148"/>
      <c r="AE74" s="148"/>
      <c r="AF74" s="148"/>
      <c r="AG74" s="148" t="s">
        <v>133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ht="22.5" outlineLevel="1" x14ac:dyDescent="0.2">
      <c r="A75" s="174">
        <v>34</v>
      </c>
      <c r="B75" s="175" t="s">
        <v>206</v>
      </c>
      <c r="C75" s="185" t="s">
        <v>207</v>
      </c>
      <c r="D75" s="176" t="s">
        <v>102</v>
      </c>
      <c r="E75" s="177">
        <v>1</v>
      </c>
      <c r="F75" s="178"/>
      <c r="G75" s="179">
        <f>ROUND(E75*F75,2)</f>
        <v>0</v>
      </c>
      <c r="H75" s="178"/>
      <c r="I75" s="179">
        <f>ROUND(E75*H75,2)</f>
        <v>0</v>
      </c>
      <c r="J75" s="178"/>
      <c r="K75" s="179">
        <f>ROUND(E75*J75,2)</f>
        <v>0</v>
      </c>
      <c r="L75" s="179">
        <v>21</v>
      </c>
      <c r="M75" s="179">
        <f>G75*(1+L75/100)</f>
        <v>0</v>
      </c>
      <c r="N75" s="179">
        <v>3.8999999999999999E-4</v>
      </c>
      <c r="O75" s="179">
        <f>ROUND(E75*N75,2)</f>
        <v>0</v>
      </c>
      <c r="P75" s="179">
        <v>0</v>
      </c>
      <c r="Q75" s="179">
        <f>ROUND(E75*P75,2)</f>
        <v>0</v>
      </c>
      <c r="R75" s="179" t="s">
        <v>192</v>
      </c>
      <c r="S75" s="179" t="s">
        <v>104</v>
      </c>
      <c r="T75" s="180" t="s">
        <v>104</v>
      </c>
      <c r="U75" s="157">
        <v>0</v>
      </c>
      <c r="V75" s="157">
        <f>ROUND(E75*U75,2)</f>
        <v>0</v>
      </c>
      <c r="W75" s="157"/>
      <c r="X75" s="157" t="s">
        <v>193</v>
      </c>
      <c r="Y75" s="148"/>
      <c r="Z75" s="148"/>
      <c r="AA75" s="148"/>
      <c r="AB75" s="148"/>
      <c r="AC75" s="148"/>
      <c r="AD75" s="148"/>
      <c r="AE75" s="148"/>
      <c r="AF75" s="148"/>
      <c r="AG75" s="148" t="s">
        <v>194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67">
        <v>35</v>
      </c>
      <c r="B76" s="168" t="s">
        <v>208</v>
      </c>
      <c r="C76" s="184" t="s">
        <v>209</v>
      </c>
      <c r="D76" s="169" t="s">
        <v>122</v>
      </c>
      <c r="E76" s="170">
        <v>1.336E-2</v>
      </c>
      <c r="F76" s="171"/>
      <c r="G76" s="172">
        <f>ROUND(E76*F76,2)</f>
        <v>0</v>
      </c>
      <c r="H76" s="171"/>
      <c r="I76" s="172">
        <f>ROUND(E76*H76,2)</f>
        <v>0</v>
      </c>
      <c r="J76" s="171"/>
      <c r="K76" s="172">
        <f>ROUND(E76*J76,2)</f>
        <v>0</v>
      </c>
      <c r="L76" s="172">
        <v>21</v>
      </c>
      <c r="M76" s="172">
        <f>G76*(1+L76/100)</f>
        <v>0</v>
      </c>
      <c r="N76" s="172">
        <v>0</v>
      </c>
      <c r="O76" s="172">
        <f>ROUND(E76*N76,2)</f>
        <v>0</v>
      </c>
      <c r="P76" s="172">
        <v>0</v>
      </c>
      <c r="Q76" s="172">
        <f>ROUND(E76*P76,2)</f>
        <v>0</v>
      </c>
      <c r="R76" s="172" t="s">
        <v>117</v>
      </c>
      <c r="S76" s="172" t="s">
        <v>104</v>
      </c>
      <c r="T76" s="173" t="s">
        <v>104</v>
      </c>
      <c r="U76" s="157">
        <v>1.667</v>
      </c>
      <c r="V76" s="157">
        <f>ROUND(E76*U76,2)</f>
        <v>0.02</v>
      </c>
      <c r="W76" s="157"/>
      <c r="X76" s="157" t="s">
        <v>145</v>
      </c>
      <c r="Y76" s="148"/>
      <c r="Z76" s="148"/>
      <c r="AA76" s="148"/>
      <c r="AB76" s="148"/>
      <c r="AC76" s="148"/>
      <c r="AD76" s="148"/>
      <c r="AE76" s="148"/>
      <c r="AF76" s="148"/>
      <c r="AG76" s="148" t="s">
        <v>146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247" t="s">
        <v>180</v>
      </c>
      <c r="D77" s="248"/>
      <c r="E77" s="248"/>
      <c r="F77" s="248"/>
      <c r="G77" s="248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8"/>
      <c r="Z77" s="148"/>
      <c r="AA77" s="148"/>
      <c r="AB77" s="148"/>
      <c r="AC77" s="148"/>
      <c r="AD77" s="148"/>
      <c r="AE77" s="148"/>
      <c r="AF77" s="148"/>
      <c r="AG77" s="148" t="s">
        <v>108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x14ac:dyDescent="0.2">
      <c r="A78" s="161" t="s">
        <v>98</v>
      </c>
      <c r="B78" s="162" t="s">
        <v>68</v>
      </c>
      <c r="C78" s="183" t="s">
        <v>69</v>
      </c>
      <c r="D78" s="163"/>
      <c r="E78" s="164"/>
      <c r="F78" s="165"/>
      <c r="G78" s="165">
        <f>SUMIF(AG79:AG88,"&lt;&gt;NOR",G79:G88)</f>
        <v>0</v>
      </c>
      <c r="H78" s="165"/>
      <c r="I78" s="165">
        <f>SUM(I79:I88)</f>
        <v>0</v>
      </c>
      <c r="J78" s="165"/>
      <c r="K78" s="165">
        <f>SUM(K79:K88)</f>
        <v>0</v>
      </c>
      <c r="L78" s="165"/>
      <c r="M78" s="165">
        <f>SUM(M79:M88)</f>
        <v>0</v>
      </c>
      <c r="N78" s="165"/>
      <c r="O78" s="165">
        <f>SUM(O79:O88)</f>
        <v>0.01</v>
      </c>
      <c r="P78" s="165"/>
      <c r="Q78" s="165">
        <f>SUM(Q79:Q88)</f>
        <v>0</v>
      </c>
      <c r="R78" s="165"/>
      <c r="S78" s="165"/>
      <c r="T78" s="166"/>
      <c r="U78" s="160"/>
      <c r="V78" s="160">
        <f>SUM(V79:V88)</f>
        <v>2.97</v>
      </c>
      <c r="W78" s="160"/>
      <c r="X78" s="160"/>
      <c r="AG78" t="s">
        <v>99</v>
      </c>
    </row>
    <row r="79" spans="1:60" outlineLevel="1" x14ac:dyDescent="0.2">
      <c r="A79" s="167">
        <v>36</v>
      </c>
      <c r="B79" s="168" t="s">
        <v>210</v>
      </c>
      <c r="C79" s="184" t="s">
        <v>211</v>
      </c>
      <c r="D79" s="169" t="s">
        <v>130</v>
      </c>
      <c r="E79" s="170">
        <v>18</v>
      </c>
      <c r="F79" s="171"/>
      <c r="G79" s="172">
        <f>ROUND(E79*F79,2)</f>
        <v>0</v>
      </c>
      <c r="H79" s="171"/>
      <c r="I79" s="172">
        <f>ROUND(E79*H79,2)</f>
        <v>0</v>
      </c>
      <c r="J79" s="171"/>
      <c r="K79" s="172">
        <f>ROUND(E79*J79,2)</f>
        <v>0</v>
      </c>
      <c r="L79" s="172">
        <v>21</v>
      </c>
      <c r="M79" s="172">
        <f>G79*(1+L79/100)</f>
        <v>0</v>
      </c>
      <c r="N79" s="172">
        <v>0</v>
      </c>
      <c r="O79" s="172">
        <f>ROUND(E79*N79,2)</f>
        <v>0</v>
      </c>
      <c r="P79" s="172">
        <v>0</v>
      </c>
      <c r="Q79" s="172">
        <f>ROUND(E79*P79,2)</f>
        <v>0</v>
      </c>
      <c r="R79" s="172" t="s">
        <v>212</v>
      </c>
      <c r="S79" s="172" t="s">
        <v>104</v>
      </c>
      <c r="T79" s="173" t="s">
        <v>104</v>
      </c>
      <c r="U79" s="157">
        <v>1.15E-2</v>
      </c>
      <c r="V79" s="157">
        <f>ROUND(E79*U79,2)</f>
        <v>0.21</v>
      </c>
      <c r="W79" s="157"/>
      <c r="X79" s="157" t="s">
        <v>105</v>
      </c>
      <c r="Y79" s="148"/>
      <c r="Z79" s="148"/>
      <c r="AA79" s="148"/>
      <c r="AB79" s="148"/>
      <c r="AC79" s="148"/>
      <c r="AD79" s="148"/>
      <c r="AE79" s="148"/>
      <c r="AF79" s="148"/>
      <c r="AG79" s="148" t="s">
        <v>106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55"/>
      <c r="B80" s="156"/>
      <c r="C80" s="247" t="s">
        <v>213</v>
      </c>
      <c r="D80" s="248"/>
      <c r="E80" s="248"/>
      <c r="F80" s="248"/>
      <c r="G80" s="248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8"/>
      <c r="Z80" s="148"/>
      <c r="AA80" s="148"/>
      <c r="AB80" s="148"/>
      <c r="AC80" s="148"/>
      <c r="AD80" s="148"/>
      <c r="AE80" s="148"/>
      <c r="AF80" s="148"/>
      <c r="AG80" s="148" t="s">
        <v>108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67">
        <v>37</v>
      </c>
      <c r="B81" s="168" t="s">
        <v>214</v>
      </c>
      <c r="C81" s="184" t="s">
        <v>215</v>
      </c>
      <c r="D81" s="169" t="s">
        <v>130</v>
      </c>
      <c r="E81" s="170">
        <v>7</v>
      </c>
      <c r="F81" s="171"/>
      <c r="G81" s="172">
        <f>ROUND(E81*F81,2)</f>
        <v>0</v>
      </c>
      <c r="H81" s="171"/>
      <c r="I81" s="172">
        <f>ROUND(E81*H81,2)</f>
        <v>0</v>
      </c>
      <c r="J81" s="171"/>
      <c r="K81" s="172">
        <f>ROUND(E81*J81,2)</f>
        <v>0</v>
      </c>
      <c r="L81" s="172">
        <v>21</v>
      </c>
      <c r="M81" s="172">
        <f>G81*(1+L81/100)</f>
        <v>0</v>
      </c>
      <c r="N81" s="172">
        <v>0</v>
      </c>
      <c r="O81" s="172">
        <f>ROUND(E81*N81,2)</f>
        <v>0</v>
      </c>
      <c r="P81" s="172">
        <v>0</v>
      </c>
      <c r="Q81" s="172">
        <f>ROUND(E81*P81,2)</f>
        <v>0</v>
      </c>
      <c r="R81" s="172" t="s">
        <v>212</v>
      </c>
      <c r="S81" s="172" t="s">
        <v>104</v>
      </c>
      <c r="T81" s="173" t="s">
        <v>104</v>
      </c>
      <c r="U81" s="157">
        <v>1.15E-2</v>
      </c>
      <c r="V81" s="157">
        <f>ROUND(E81*U81,2)</f>
        <v>0.08</v>
      </c>
      <c r="W81" s="157"/>
      <c r="X81" s="157" t="s">
        <v>105</v>
      </c>
      <c r="Y81" s="148"/>
      <c r="Z81" s="148"/>
      <c r="AA81" s="148"/>
      <c r="AB81" s="148"/>
      <c r="AC81" s="148"/>
      <c r="AD81" s="148"/>
      <c r="AE81" s="148"/>
      <c r="AF81" s="148"/>
      <c r="AG81" s="148" t="s">
        <v>106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247" t="s">
        <v>213</v>
      </c>
      <c r="D82" s="248"/>
      <c r="E82" s="248"/>
      <c r="F82" s="248"/>
      <c r="G82" s="248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8"/>
      <c r="Z82" s="148"/>
      <c r="AA82" s="148"/>
      <c r="AB82" s="148"/>
      <c r="AC82" s="148"/>
      <c r="AD82" s="148"/>
      <c r="AE82" s="148"/>
      <c r="AF82" s="148"/>
      <c r="AG82" s="148" t="s">
        <v>108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67">
        <v>38</v>
      </c>
      <c r="B83" s="168" t="s">
        <v>216</v>
      </c>
      <c r="C83" s="184" t="s">
        <v>217</v>
      </c>
      <c r="D83" s="169" t="s">
        <v>218</v>
      </c>
      <c r="E83" s="170">
        <v>6.25</v>
      </c>
      <c r="F83" s="171"/>
      <c r="G83" s="172">
        <f>ROUND(E83*F83,2)</f>
        <v>0</v>
      </c>
      <c r="H83" s="171"/>
      <c r="I83" s="172">
        <f>ROUND(E83*H83,2)</f>
        <v>0</v>
      </c>
      <c r="J83" s="171"/>
      <c r="K83" s="172">
        <f>ROUND(E83*J83,2)</f>
        <v>0</v>
      </c>
      <c r="L83" s="172">
        <v>21</v>
      </c>
      <c r="M83" s="172">
        <f>G83*(1+L83/100)</f>
        <v>0</v>
      </c>
      <c r="N83" s="172">
        <v>6.0000000000000002E-5</v>
      </c>
      <c r="O83" s="172">
        <f>ROUND(E83*N83,2)</f>
        <v>0</v>
      </c>
      <c r="P83" s="172">
        <v>0</v>
      </c>
      <c r="Q83" s="172">
        <f>ROUND(E83*P83,2)</f>
        <v>0</v>
      </c>
      <c r="R83" s="172" t="s">
        <v>212</v>
      </c>
      <c r="S83" s="172" t="s">
        <v>104</v>
      </c>
      <c r="T83" s="173" t="s">
        <v>104</v>
      </c>
      <c r="U83" s="157">
        <v>0.42599999999999999</v>
      </c>
      <c r="V83" s="157">
        <f>ROUND(E83*U83,2)</f>
        <v>2.66</v>
      </c>
      <c r="W83" s="157"/>
      <c r="X83" s="157" t="s">
        <v>105</v>
      </c>
      <c r="Y83" s="148"/>
      <c r="Z83" s="148"/>
      <c r="AA83" s="148"/>
      <c r="AB83" s="148"/>
      <c r="AC83" s="148"/>
      <c r="AD83" s="148"/>
      <c r="AE83" s="148"/>
      <c r="AF83" s="148"/>
      <c r="AG83" s="148" t="s">
        <v>106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86" t="s">
        <v>219</v>
      </c>
      <c r="D84" s="158"/>
      <c r="E84" s="159">
        <v>6.25</v>
      </c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8"/>
      <c r="Z84" s="148"/>
      <c r="AA84" s="148"/>
      <c r="AB84" s="148"/>
      <c r="AC84" s="148"/>
      <c r="AD84" s="148"/>
      <c r="AE84" s="148"/>
      <c r="AF84" s="148"/>
      <c r="AG84" s="148" t="s">
        <v>156</v>
      </c>
      <c r="AH84" s="148">
        <v>0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67">
        <v>39</v>
      </c>
      <c r="B85" s="168" t="s">
        <v>220</v>
      </c>
      <c r="C85" s="184" t="s">
        <v>221</v>
      </c>
      <c r="D85" s="169" t="s">
        <v>218</v>
      </c>
      <c r="E85" s="170">
        <v>6.25</v>
      </c>
      <c r="F85" s="171"/>
      <c r="G85" s="172">
        <f>ROUND(E85*F85,2)</f>
        <v>0</v>
      </c>
      <c r="H85" s="171"/>
      <c r="I85" s="172">
        <f>ROUND(E85*H85,2)</f>
        <v>0</v>
      </c>
      <c r="J85" s="171"/>
      <c r="K85" s="172">
        <f>ROUND(E85*J85,2)</f>
        <v>0</v>
      </c>
      <c r="L85" s="172">
        <v>21</v>
      </c>
      <c r="M85" s="172">
        <f>G85*(1+L85/100)</f>
        <v>0</v>
      </c>
      <c r="N85" s="172">
        <v>1E-3</v>
      </c>
      <c r="O85" s="172">
        <f>ROUND(E85*N85,2)</f>
        <v>0.01</v>
      </c>
      <c r="P85" s="172">
        <v>0</v>
      </c>
      <c r="Q85" s="172">
        <f>ROUND(E85*P85,2)</f>
        <v>0</v>
      </c>
      <c r="R85" s="172" t="s">
        <v>192</v>
      </c>
      <c r="S85" s="172" t="s">
        <v>104</v>
      </c>
      <c r="T85" s="173" t="s">
        <v>104</v>
      </c>
      <c r="U85" s="157">
        <v>0</v>
      </c>
      <c r="V85" s="157">
        <f>ROUND(E85*U85,2)</f>
        <v>0</v>
      </c>
      <c r="W85" s="157"/>
      <c r="X85" s="157" t="s">
        <v>193</v>
      </c>
      <c r="Y85" s="148"/>
      <c r="Z85" s="148"/>
      <c r="AA85" s="148"/>
      <c r="AB85" s="148"/>
      <c r="AC85" s="148"/>
      <c r="AD85" s="148"/>
      <c r="AE85" s="148"/>
      <c r="AF85" s="148"/>
      <c r="AG85" s="148" t="s">
        <v>194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86" t="s">
        <v>222</v>
      </c>
      <c r="D86" s="158"/>
      <c r="E86" s="159">
        <v>6.25</v>
      </c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8"/>
      <c r="Z86" s="148"/>
      <c r="AA86" s="148"/>
      <c r="AB86" s="148"/>
      <c r="AC86" s="148"/>
      <c r="AD86" s="148"/>
      <c r="AE86" s="148"/>
      <c r="AF86" s="148"/>
      <c r="AG86" s="148" t="s">
        <v>156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67">
        <v>40</v>
      </c>
      <c r="B87" s="168" t="s">
        <v>223</v>
      </c>
      <c r="C87" s="184" t="s">
        <v>224</v>
      </c>
      <c r="D87" s="169" t="s">
        <v>122</v>
      </c>
      <c r="E87" s="170">
        <v>6.6299999999999996E-3</v>
      </c>
      <c r="F87" s="171"/>
      <c r="G87" s="172">
        <f>ROUND(E87*F87,2)</f>
        <v>0</v>
      </c>
      <c r="H87" s="171"/>
      <c r="I87" s="172">
        <f>ROUND(E87*H87,2)</f>
        <v>0</v>
      </c>
      <c r="J87" s="171"/>
      <c r="K87" s="172">
        <f>ROUND(E87*J87,2)</f>
        <v>0</v>
      </c>
      <c r="L87" s="172">
        <v>21</v>
      </c>
      <c r="M87" s="172">
        <f>G87*(1+L87/100)</f>
        <v>0</v>
      </c>
      <c r="N87" s="172">
        <v>0</v>
      </c>
      <c r="O87" s="172">
        <f>ROUND(E87*N87,2)</f>
        <v>0</v>
      </c>
      <c r="P87" s="172">
        <v>0</v>
      </c>
      <c r="Q87" s="172">
        <f>ROUND(E87*P87,2)</f>
        <v>0</v>
      </c>
      <c r="R87" s="172" t="s">
        <v>212</v>
      </c>
      <c r="S87" s="172" t="s">
        <v>104</v>
      </c>
      <c r="T87" s="173" t="s">
        <v>104</v>
      </c>
      <c r="U87" s="157">
        <v>3.327</v>
      </c>
      <c r="V87" s="157">
        <f>ROUND(E87*U87,2)</f>
        <v>0.02</v>
      </c>
      <c r="W87" s="157"/>
      <c r="X87" s="157" t="s">
        <v>145</v>
      </c>
      <c r="Y87" s="148"/>
      <c r="Z87" s="148"/>
      <c r="AA87" s="148"/>
      <c r="AB87" s="148"/>
      <c r="AC87" s="148"/>
      <c r="AD87" s="148"/>
      <c r="AE87" s="148"/>
      <c r="AF87" s="148"/>
      <c r="AG87" s="148" t="s">
        <v>146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247" t="s">
        <v>225</v>
      </c>
      <c r="D88" s="248"/>
      <c r="E88" s="248"/>
      <c r="F88" s="248"/>
      <c r="G88" s="248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8"/>
      <c r="Z88" s="148"/>
      <c r="AA88" s="148"/>
      <c r="AB88" s="148"/>
      <c r="AC88" s="148"/>
      <c r="AD88" s="148"/>
      <c r="AE88" s="148"/>
      <c r="AF88" s="148"/>
      <c r="AG88" s="148" t="s">
        <v>108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x14ac:dyDescent="0.2">
      <c r="A89" s="161" t="s">
        <v>98</v>
      </c>
      <c r="B89" s="162" t="s">
        <v>70</v>
      </c>
      <c r="C89" s="183" t="s">
        <v>27</v>
      </c>
      <c r="D89" s="163"/>
      <c r="E89" s="164"/>
      <c r="F89" s="165"/>
      <c r="G89" s="165">
        <f>SUMIF(AG90:AG93,"&lt;&gt;NOR",G90:G93)</f>
        <v>0</v>
      </c>
      <c r="H89" s="165"/>
      <c r="I89" s="165">
        <f>SUM(I90:I93)</f>
        <v>0</v>
      </c>
      <c r="J89" s="165"/>
      <c r="K89" s="165">
        <f>SUM(K90:K93)</f>
        <v>0</v>
      </c>
      <c r="L89" s="165"/>
      <c r="M89" s="165">
        <f>SUM(M90:M93)</f>
        <v>0</v>
      </c>
      <c r="N89" s="165"/>
      <c r="O89" s="165">
        <f>SUM(O90:O93)</f>
        <v>0</v>
      </c>
      <c r="P89" s="165"/>
      <c r="Q89" s="165">
        <f>SUM(Q90:Q93)</f>
        <v>0</v>
      </c>
      <c r="R89" s="165"/>
      <c r="S89" s="165"/>
      <c r="T89" s="166"/>
      <c r="U89" s="160"/>
      <c r="V89" s="160">
        <f>SUM(V90:V93)</f>
        <v>0</v>
      </c>
      <c r="W89" s="160"/>
      <c r="X89" s="160"/>
      <c r="AG89" t="s">
        <v>99</v>
      </c>
    </row>
    <row r="90" spans="1:60" outlineLevel="1" x14ac:dyDescent="0.2">
      <c r="A90" s="167">
        <v>41</v>
      </c>
      <c r="B90" s="168" t="s">
        <v>226</v>
      </c>
      <c r="C90" s="184" t="s">
        <v>227</v>
      </c>
      <c r="D90" s="169" t="s">
        <v>228</v>
      </c>
      <c r="E90" s="170">
        <v>1</v>
      </c>
      <c r="F90" s="171"/>
      <c r="G90" s="172">
        <f>ROUND(E90*F90,2)</f>
        <v>0</v>
      </c>
      <c r="H90" s="171"/>
      <c r="I90" s="172">
        <f>ROUND(E90*H90,2)</f>
        <v>0</v>
      </c>
      <c r="J90" s="171"/>
      <c r="K90" s="172">
        <f>ROUND(E90*J90,2)</f>
        <v>0</v>
      </c>
      <c r="L90" s="172">
        <v>21</v>
      </c>
      <c r="M90" s="172">
        <f>G90*(1+L90/100)</f>
        <v>0</v>
      </c>
      <c r="N90" s="172">
        <v>0</v>
      </c>
      <c r="O90" s="172">
        <f>ROUND(E90*N90,2)</f>
        <v>0</v>
      </c>
      <c r="P90" s="172">
        <v>0</v>
      </c>
      <c r="Q90" s="172">
        <f>ROUND(E90*P90,2)</f>
        <v>0</v>
      </c>
      <c r="R90" s="172"/>
      <c r="S90" s="172" t="s">
        <v>104</v>
      </c>
      <c r="T90" s="173" t="s">
        <v>229</v>
      </c>
      <c r="U90" s="157">
        <v>0</v>
      </c>
      <c r="V90" s="157">
        <f>ROUND(E90*U90,2)</f>
        <v>0</v>
      </c>
      <c r="W90" s="157"/>
      <c r="X90" s="157" t="s">
        <v>230</v>
      </c>
      <c r="Y90" s="148"/>
      <c r="Z90" s="148"/>
      <c r="AA90" s="148"/>
      <c r="AB90" s="148"/>
      <c r="AC90" s="148"/>
      <c r="AD90" s="148"/>
      <c r="AE90" s="148"/>
      <c r="AF90" s="148"/>
      <c r="AG90" s="148" t="s">
        <v>231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249" t="s">
        <v>232</v>
      </c>
      <c r="D91" s="250"/>
      <c r="E91" s="250"/>
      <c r="F91" s="250"/>
      <c r="G91" s="250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8"/>
      <c r="Z91" s="148"/>
      <c r="AA91" s="148"/>
      <c r="AB91" s="148"/>
      <c r="AC91" s="148"/>
      <c r="AD91" s="148"/>
      <c r="AE91" s="148"/>
      <c r="AF91" s="148"/>
      <c r="AG91" s="148" t="s">
        <v>133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67">
        <v>42</v>
      </c>
      <c r="B92" s="168" t="s">
        <v>233</v>
      </c>
      <c r="C92" s="184" t="s">
        <v>234</v>
      </c>
      <c r="D92" s="169" t="s">
        <v>228</v>
      </c>
      <c r="E92" s="170">
        <v>1</v>
      </c>
      <c r="F92" s="171"/>
      <c r="G92" s="172">
        <f>ROUND(E92*F92,2)</f>
        <v>0</v>
      </c>
      <c r="H92" s="171"/>
      <c r="I92" s="172">
        <f>ROUND(E92*H92,2)</f>
        <v>0</v>
      </c>
      <c r="J92" s="171"/>
      <c r="K92" s="172">
        <f>ROUND(E92*J92,2)</f>
        <v>0</v>
      </c>
      <c r="L92" s="172">
        <v>21</v>
      </c>
      <c r="M92" s="172">
        <f>G92*(1+L92/100)</f>
        <v>0</v>
      </c>
      <c r="N92" s="172">
        <v>0</v>
      </c>
      <c r="O92" s="172">
        <f>ROUND(E92*N92,2)</f>
        <v>0</v>
      </c>
      <c r="P92" s="172">
        <v>0</v>
      </c>
      <c r="Q92" s="172">
        <f>ROUND(E92*P92,2)</f>
        <v>0</v>
      </c>
      <c r="R92" s="172"/>
      <c r="S92" s="172" t="s">
        <v>104</v>
      </c>
      <c r="T92" s="173" t="s">
        <v>229</v>
      </c>
      <c r="U92" s="157">
        <v>0</v>
      </c>
      <c r="V92" s="157">
        <f>ROUND(E92*U92,2)</f>
        <v>0</v>
      </c>
      <c r="W92" s="157"/>
      <c r="X92" s="157" t="s">
        <v>230</v>
      </c>
      <c r="Y92" s="148"/>
      <c r="Z92" s="148"/>
      <c r="AA92" s="148"/>
      <c r="AB92" s="148"/>
      <c r="AC92" s="148"/>
      <c r="AD92" s="148"/>
      <c r="AE92" s="148"/>
      <c r="AF92" s="148"/>
      <c r="AG92" s="148" t="s">
        <v>231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249" t="s">
        <v>235</v>
      </c>
      <c r="D93" s="250"/>
      <c r="E93" s="250"/>
      <c r="F93" s="250"/>
      <c r="G93" s="250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48"/>
      <c r="Z93" s="148"/>
      <c r="AA93" s="148"/>
      <c r="AB93" s="148"/>
      <c r="AC93" s="148"/>
      <c r="AD93" s="148"/>
      <c r="AE93" s="148"/>
      <c r="AF93" s="148"/>
      <c r="AG93" s="148" t="s">
        <v>133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x14ac:dyDescent="0.2">
      <c r="A94" s="161" t="s">
        <v>98</v>
      </c>
      <c r="B94" s="162" t="s">
        <v>71</v>
      </c>
      <c r="C94" s="183" t="s">
        <v>28</v>
      </c>
      <c r="D94" s="163"/>
      <c r="E94" s="164"/>
      <c r="F94" s="165"/>
      <c r="G94" s="165">
        <f>SUMIF(AG95:AG97,"&lt;&gt;NOR",G95:G97)</f>
        <v>0</v>
      </c>
      <c r="H94" s="165"/>
      <c r="I94" s="165">
        <f>SUM(I95:I97)</f>
        <v>0</v>
      </c>
      <c r="J94" s="165"/>
      <c r="K94" s="165">
        <f>SUM(K95:K97)</f>
        <v>0</v>
      </c>
      <c r="L94" s="165"/>
      <c r="M94" s="165">
        <f>SUM(M95:M97)</f>
        <v>0</v>
      </c>
      <c r="N94" s="165"/>
      <c r="O94" s="165">
        <f>SUM(O95:O97)</f>
        <v>0</v>
      </c>
      <c r="P94" s="165"/>
      <c r="Q94" s="165">
        <f>SUM(Q95:Q97)</f>
        <v>0</v>
      </c>
      <c r="R94" s="165"/>
      <c r="S94" s="165"/>
      <c r="T94" s="166"/>
      <c r="U94" s="160"/>
      <c r="V94" s="160">
        <f>SUM(V95:V97)</f>
        <v>0</v>
      </c>
      <c r="W94" s="160"/>
      <c r="X94" s="160"/>
      <c r="AG94" t="s">
        <v>99</v>
      </c>
    </row>
    <row r="95" spans="1:60" outlineLevel="1" x14ac:dyDescent="0.2">
      <c r="A95" s="167">
        <v>43</v>
      </c>
      <c r="B95" s="168" t="s">
        <v>236</v>
      </c>
      <c r="C95" s="184" t="s">
        <v>237</v>
      </c>
      <c r="D95" s="169" t="s">
        <v>228</v>
      </c>
      <c r="E95" s="170">
        <v>1</v>
      </c>
      <c r="F95" s="171"/>
      <c r="G95" s="172">
        <f>ROUND(E95*F95,2)</f>
        <v>0</v>
      </c>
      <c r="H95" s="171"/>
      <c r="I95" s="172">
        <f>ROUND(E95*H95,2)</f>
        <v>0</v>
      </c>
      <c r="J95" s="171"/>
      <c r="K95" s="172">
        <f>ROUND(E95*J95,2)</f>
        <v>0</v>
      </c>
      <c r="L95" s="172">
        <v>21</v>
      </c>
      <c r="M95" s="172">
        <f>G95*(1+L95/100)</f>
        <v>0</v>
      </c>
      <c r="N95" s="172">
        <v>0</v>
      </c>
      <c r="O95" s="172">
        <f>ROUND(E95*N95,2)</f>
        <v>0</v>
      </c>
      <c r="P95" s="172">
        <v>0</v>
      </c>
      <c r="Q95" s="172">
        <f>ROUND(E95*P95,2)</f>
        <v>0</v>
      </c>
      <c r="R95" s="172"/>
      <c r="S95" s="172" t="s">
        <v>104</v>
      </c>
      <c r="T95" s="173" t="s">
        <v>229</v>
      </c>
      <c r="U95" s="157">
        <v>0</v>
      </c>
      <c r="V95" s="157">
        <f>ROUND(E95*U95,2)</f>
        <v>0</v>
      </c>
      <c r="W95" s="157"/>
      <c r="X95" s="157" t="s">
        <v>230</v>
      </c>
      <c r="Y95" s="148"/>
      <c r="Z95" s="148"/>
      <c r="AA95" s="148"/>
      <c r="AB95" s="148"/>
      <c r="AC95" s="148"/>
      <c r="AD95" s="148"/>
      <c r="AE95" s="148"/>
      <c r="AF95" s="148"/>
      <c r="AG95" s="148" t="s">
        <v>238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ht="22.5" outlineLevel="1" x14ac:dyDescent="0.2">
      <c r="A96" s="155"/>
      <c r="B96" s="156"/>
      <c r="C96" s="249" t="s">
        <v>239</v>
      </c>
      <c r="D96" s="250"/>
      <c r="E96" s="250"/>
      <c r="F96" s="250"/>
      <c r="G96" s="250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48"/>
      <c r="Z96" s="148"/>
      <c r="AA96" s="148"/>
      <c r="AB96" s="148"/>
      <c r="AC96" s="148"/>
      <c r="AD96" s="148"/>
      <c r="AE96" s="148"/>
      <c r="AF96" s="148"/>
      <c r="AG96" s="148" t="s">
        <v>133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81" t="str">
        <f>C96</f>
        <v>Náklady zhotovitele, související s prováděním zkoušek a revizí předepsaných technickými normami nebo objednatelem a které jsou pro provedení díla nezbytné.</v>
      </c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186" t="s">
        <v>240</v>
      </c>
      <c r="D97" s="158"/>
      <c r="E97" s="159">
        <v>1</v>
      </c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8"/>
      <c r="Z97" s="148"/>
      <c r="AA97" s="148"/>
      <c r="AB97" s="148"/>
      <c r="AC97" s="148"/>
      <c r="AD97" s="148"/>
      <c r="AE97" s="148"/>
      <c r="AF97" s="148"/>
      <c r="AG97" s="148" t="s">
        <v>156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x14ac:dyDescent="0.2">
      <c r="A98" s="3"/>
      <c r="B98" s="4"/>
      <c r="C98" s="187"/>
      <c r="D98" s="6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AE98">
        <v>15</v>
      </c>
      <c r="AF98">
        <v>21</v>
      </c>
      <c r="AG98" t="s">
        <v>85</v>
      </c>
    </row>
    <row r="99" spans="1:60" x14ac:dyDescent="0.2">
      <c r="A99" s="151"/>
      <c r="B99" s="152" t="s">
        <v>29</v>
      </c>
      <c r="C99" s="188"/>
      <c r="D99" s="153"/>
      <c r="E99" s="154"/>
      <c r="F99" s="154"/>
      <c r="G99" s="182">
        <f>G8+G12+G18+G33+G60+G72+G78+G89+G94</f>
        <v>0</v>
      </c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AE99">
        <f>SUMIF(L7:L97,AE98,G7:G97)</f>
        <v>0</v>
      </c>
      <c r="AF99">
        <f>SUMIF(L7:L97,AF98,G7:G97)</f>
        <v>0</v>
      </c>
      <c r="AG99" t="s">
        <v>241</v>
      </c>
    </row>
    <row r="100" spans="1:60" x14ac:dyDescent="0.2">
      <c r="C100" s="189"/>
      <c r="D100" s="10"/>
      <c r="AG100" t="s">
        <v>242</v>
      </c>
    </row>
    <row r="101" spans="1:60" x14ac:dyDescent="0.2">
      <c r="D101" s="10"/>
    </row>
    <row r="102" spans="1:60" x14ac:dyDescent="0.2">
      <c r="D102" s="10"/>
    </row>
    <row r="103" spans="1:60" x14ac:dyDescent="0.2">
      <c r="D103" s="10"/>
    </row>
    <row r="104" spans="1:60" x14ac:dyDescent="0.2">
      <c r="D104" s="10"/>
    </row>
    <row r="105" spans="1:60" x14ac:dyDescent="0.2">
      <c r="D105" s="10"/>
    </row>
    <row r="106" spans="1:60" x14ac:dyDescent="0.2">
      <c r="D106" s="10"/>
    </row>
    <row r="107" spans="1:60" x14ac:dyDescent="0.2">
      <c r="D107" s="10"/>
    </row>
    <row r="108" spans="1:60" x14ac:dyDescent="0.2">
      <c r="D108" s="10"/>
    </row>
    <row r="109" spans="1:60" x14ac:dyDescent="0.2">
      <c r="D109" s="10"/>
    </row>
    <row r="110" spans="1:60" x14ac:dyDescent="0.2">
      <c r="D110" s="10"/>
    </row>
    <row r="111" spans="1:60" x14ac:dyDescent="0.2">
      <c r="D111" s="10"/>
    </row>
    <row r="112" spans="1:60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35">
    <mergeCell ref="C16:G16"/>
    <mergeCell ref="A1:G1"/>
    <mergeCell ref="C2:G2"/>
    <mergeCell ref="C3:G3"/>
    <mergeCell ref="C4:G4"/>
    <mergeCell ref="C10:G10"/>
    <mergeCell ref="C42:G42"/>
    <mergeCell ref="C21:G21"/>
    <mergeCell ref="C22:G22"/>
    <mergeCell ref="C24:G24"/>
    <mergeCell ref="C25:G25"/>
    <mergeCell ref="C27:G27"/>
    <mergeCell ref="C29:G29"/>
    <mergeCell ref="C32:G32"/>
    <mergeCell ref="C36:G36"/>
    <mergeCell ref="C37:G37"/>
    <mergeCell ref="C38:G38"/>
    <mergeCell ref="C41:G41"/>
    <mergeCell ref="C80:G80"/>
    <mergeCell ref="C43:G43"/>
    <mergeCell ref="C47:G47"/>
    <mergeCell ref="C48:G48"/>
    <mergeCell ref="C49:G49"/>
    <mergeCell ref="C53:G53"/>
    <mergeCell ref="C56:G56"/>
    <mergeCell ref="C59:G59"/>
    <mergeCell ref="C63:G63"/>
    <mergeCell ref="C71:G71"/>
    <mergeCell ref="C74:G74"/>
    <mergeCell ref="C77:G77"/>
    <mergeCell ref="C82:G82"/>
    <mergeCell ref="C88:G88"/>
    <mergeCell ref="C91:G91"/>
    <mergeCell ref="C93:G93"/>
    <mergeCell ref="C96:G9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Iveta Tomková</cp:lastModifiedBy>
  <cp:lastPrinted>2019-03-19T12:27:02Z</cp:lastPrinted>
  <dcterms:created xsi:type="dcterms:W3CDTF">2009-04-08T07:15:50Z</dcterms:created>
  <dcterms:modified xsi:type="dcterms:W3CDTF">2021-03-22T10:14:35Z</dcterms:modified>
</cp:coreProperties>
</file>